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Балагаева\Documents\Дума\Дума 5 созыв\2017\декабрь\"/>
    </mc:Choice>
  </mc:AlternateContent>
  <bookViews>
    <workbookView xWindow="0" yWindow="0" windowWidth="28800" windowHeight="12330"/>
  </bookViews>
  <sheets>
    <sheet name="Лист1" sheetId="1" r:id="rId1"/>
    <sheet name="Лист2" sheetId="2" r:id="rId2"/>
    <sheet name="Лист3" sheetId="3" r:id="rId3"/>
  </sheets>
  <calcPr calcId="152511"/>
</workbook>
</file>

<file path=xl/calcChain.xml><?xml version="1.0" encoding="utf-8"?>
<calcChain xmlns="http://schemas.openxmlformats.org/spreadsheetml/2006/main">
  <c r="E143" i="1" l="1"/>
  <c r="E149" i="1"/>
  <c r="E300" i="1"/>
  <c r="E41" i="1" l="1"/>
  <c r="E40" i="1"/>
  <c r="E294" i="1" l="1"/>
  <c r="E195" i="1"/>
  <c r="E194" i="1"/>
  <c r="E186" i="1"/>
  <c r="E148" i="1"/>
  <c r="E92" i="1"/>
  <c r="E34" i="1"/>
  <c r="E33" i="1" s="1"/>
  <c r="E32" i="1" s="1"/>
  <c r="E280" i="1" l="1"/>
  <c r="E313" i="1" l="1"/>
  <c r="E312" i="1" s="1"/>
  <c r="E311" i="1" s="1"/>
  <c r="E310" i="1" s="1"/>
  <c r="E309" i="1" s="1"/>
  <c r="E308" i="1" s="1"/>
  <c r="E307" i="1"/>
  <c r="E306" i="1"/>
  <c r="E299" i="1"/>
  <c r="E298" i="1" s="1"/>
  <c r="E297" i="1" s="1"/>
  <c r="E296" i="1" s="1"/>
  <c r="E295" i="1" s="1"/>
  <c r="E293" i="1"/>
  <c r="E292" i="1" s="1"/>
  <c r="E286" i="1"/>
  <c r="E284" i="1"/>
  <c r="E282" i="1"/>
  <c r="E279" i="1"/>
  <c r="E278" i="1" s="1"/>
  <c r="E276" i="1"/>
  <c r="E274" i="1"/>
  <c r="E273" i="1" s="1"/>
  <c r="E272" i="1" s="1"/>
  <c r="E270" i="1"/>
  <c r="E269" i="1"/>
  <c r="E267" i="1"/>
  <c r="E266" i="1"/>
  <c r="E265" i="1"/>
  <c r="E264" i="1" s="1"/>
  <c r="E262" i="1"/>
  <c r="E260" i="1"/>
  <c r="E257" i="1"/>
  <c r="E256" i="1"/>
  <c r="E255" i="1"/>
  <c r="E246" i="1"/>
  <c r="E244" i="1"/>
  <c r="E241" i="1"/>
  <c r="E240" i="1" s="1"/>
  <c r="E236" i="1"/>
  <c r="E235" i="1" s="1"/>
  <c r="E233" i="1"/>
  <c r="E232" i="1" s="1"/>
  <c r="E231" i="1" s="1"/>
  <c r="E230" i="1" s="1"/>
  <c r="E229" i="1" s="1"/>
  <c r="E227" i="1"/>
  <c r="E226" i="1"/>
  <c r="E224" i="1"/>
  <c r="E221" i="1"/>
  <c r="E219" i="1"/>
  <c r="E216" i="1"/>
  <c r="E214" i="1"/>
  <c r="E213" i="1"/>
  <c r="E212" i="1" s="1"/>
  <c r="E211" i="1"/>
  <c r="E210" i="1"/>
  <c r="E268" i="1" l="1"/>
  <c r="E259" i="1" s="1"/>
  <c r="E305" i="1"/>
  <c r="E304" i="1" s="1"/>
  <c r="E291" i="1"/>
  <c r="E290" i="1" s="1"/>
  <c r="E289" i="1" s="1"/>
  <c r="E208" i="1"/>
  <c r="E207" i="1" s="1"/>
  <c r="E223" i="1"/>
  <c r="E218" i="1" s="1"/>
  <c r="E243" i="1"/>
  <c r="E239" i="1" s="1"/>
  <c r="E238" i="1" s="1"/>
  <c r="E237" i="1" s="1"/>
  <c r="E253" i="1"/>
  <c r="E252" i="1" s="1"/>
  <c r="E275" i="1"/>
  <c r="E271" i="1" s="1"/>
  <c r="E303" i="1"/>
  <c r="E302" i="1" s="1"/>
  <c r="E301" i="1" s="1"/>
  <c r="E30" i="1"/>
  <c r="E29" i="1"/>
  <c r="E28" i="1"/>
  <c r="E24" i="1"/>
  <c r="E21" i="1"/>
  <c r="E20" i="1" s="1"/>
  <c r="E19" i="1" s="1"/>
  <c r="E202" i="1"/>
  <c r="E200" i="1"/>
  <c r="E197" i="1"/>
  <c r="E196" i="1" s="1"/>
  <c r="E187" i="1"/>
  <c r="E185" i="1" s="1"/>
  <c r="E184" i="1"/>
  <c r="E181" i="1" s="1"/>
  <c r="E174" i="1"/>
  <c r="E173" i="1"/>
  <c r="E172" i="1" s="1"/>
  <c r="E171" i="1"/>
  <c r="E170" i="1" s="1"/>
  <c r="E169" i="1"/>
  <c r="E168" i="1" s="1"/>
  <c r="E167" i="1" s="1"/>
  <c r="E166" i="1"/>
  <c r="E165" i="1" s="1"/>
  <c r="E163" i="1"/>
  <c r="E158" i="1"/>
  <c r="E157" i="1" s="1"/>
  <c r="E156" i="1"/>
  <c r="E155" i="1" s="1"/>
  <c r="E147" i="1"/>
  <c r="E146" i="1"/>
  <c r="E145" i="1" s="1"/>
  <c r="E138" i="1"/>
  <c r="E137" i="1" s="1"/>
  <c r="E136" i="1" s="1"/>
  <c r="E134" i="1"/>
  <c r="E133" i="1"/>
  <c r="E132" i="1" s="1"/>
  <c r="E131" i="1"/>
  <c r="E130" i="1" s="1"/>
  <c r="E128" i="1"/>
  <c r="E126" i="1"/>
  <c r="E125" i="1"/>
  <c r="E124" i="1" s="1"/>
  <c r="E123" i="1" s="1"/>
  <c r="E122" i="1" s="1"/>
  <c r="E121" i="1" s="1"/>
  <c r="E120" i="1" s="1"/>
  <c r="E118" i="1"/>
  <c r="E117" i="1"/>
  <c r="E116" i="1" s="1"/>
  <c r="E110" i="1"/>
  <c r="E109" i="1" s="1"/>
  <c r="E108" i="1" s="1"/>
  <c r="E107" i="1" s="1"/>
  <c r="E104" i="1"/>
  <c r="E103" i="1" s="1"/>
  <c r="E102" i="1" s="1"/>
  <c r="E101" i="1" s="1"/>
  <c r="E100" i="1"/>
  <c r="E99" i="1" s="1"/>
  <c r="E98" i="1" s="1"/>
  <c r="E97" i="1" s="1"/>
  <c r="E96" i="1" s="1"/>
  <c r="E95" i="1" s="1"/>
  <c r="E91" i="1"/>
  <c r="E90" i="1" s="1"/>
  <c r="E89" i="1" s="1"/>
  <c r="E88" i="1" s="1"/>
  <c r="E84" i="1"/>
  <c r="E83" i="1" s="1"/>
  <c r="E82" i="1" s="1"/>
  <c r="E81" i="1" s="1"/>
  <c r="E80" i="1" s="1"/>
  <c r="E79" i="1" s="1"/>
  <c r="E77" i="1"/>
  <c r="E74" i="1"/>
  <c r="E71" i="1"/>
  <c r="E68" i="1"/>
  <c r="E67" i="1" s="1"/>
  <c r="E64" i="1"/>
  <c r="E63" i="1"/>
  <c r="E62" i="1" s="1"/>
  <c r="E58" i="1"/>
  <c r="E57" i="1" s="1"/>
  <c r="E56" i="1" s="1"/>
  <c r="E55" i="1" s="1"/>
  <c r="E54" i="1"/>
  <c r="E53" i="1" s="1"/>
  <c r="E52" i="1"/>
  <c r="E51" i="1" s="1"/>
  <c r="E45" i="1"/>
  <c r="E44" i="1" s="1"/>
  <c r="E43" i="1" s="1"/>
  <c r="E50" i="1" l="1"/>
  <c r="E49" i="1" s="1"/>
  <c r="E70" i="1"/>
  <c r="E144" i="1"/>
  <c r="E288" i="1"/>
  <c r="E251" i="1"/>
  <c r="E199" i="1"/>
  <c r="E26" i="1"/>
  <c r="E23" i="1" s="1"/>
  <c r="E18" i="1" s="1"/>
  <c r="E17" i="1" s="1"/>
  <c r="E66" i="1"/>
  <c r="E180" i="1"/>
  <c r="E179" i="1" s="1"/>
  <c r="E178" i="1" s="1"/>
  <c r="E177" i="1" s="1"/>
  <c r="E61" i="1"/>
  <c r="E60" i="1" s="1"/>
  <c r="E59" i="1" s="1"/>
  <c r="E115" i="1"/>
  <c r="E114" i="1" s="1"/>
  <c r="E113" i="1" s="1"/>
  <c r="E112" i="1" s="1"/>
  <c r="E106" i="1" s="1"/>
  <c r="E154" i="1"/>
  <c r="E153" i="1" s="1"/>
  <c r="E152" i="1" s="1"/>
  <c r="E151" i="1" s="1"/>
  <c r="E142" i="1"/>
  <c r="E141" i="1" s="1"/>
  <c r="E192" i="1"/>
  <c r="E191" i="1" s="1"/>
  <c r="E190" i="1" s="1"/>
  <c r="E189" i="1" s="1"/>
  <c r="E188" i="1" s="1"/>
  <c r="E250" i="1"/>
  <c r="E249" i="1" s="1"/>
  <c r="E248" i="1" s="1"/>
  <c r="E206" i="1"/>
  <c r="E205" i="1" s="1"/>
  <c r="E204" i="1" s="1"/>
  <c r="E48" i="1"/>
  <c r="E87" i="1"/>
  <c r="E162" i="1"/>
  <c r="E161" i="1" s="1"/>
  <c r="E160" i="1" s="1"/>
  <c r="E159" i="1" s="1"/>
  <c r="E39" i="1"/>
  <c r="E38" i="1" s="1"/>
  <c r="E37" i="1" s="1"/>
  <c r="E36" i="1" s="1"/>
  <c r="E14" i="1"/>
  <c r="E13" i="1" s="1"/>
  <c r="E12" i="1" s="1"/>
  <c r="E11" i="1" s="1"/>
  <c r="E140" i="1" l="1"/>
  <c r="E176" i="1"/>
  <c r="E47" i="1"/>
  <c r="E10" i="1" s="1"/>
  <c r="E9" i="1" l="1"/>
</calcChain>
</file>

<file path=xl/sharedStrings.xml><?xml version="1.0" encoding="utf-8"?>
<sst xmlns="http://schemas.openxmlformats.org/spreadsheetml/2006/main" count="996" uniqueCount="341">
  <si>
    <t>КЦСР</t>
  </si>
  <si>
    <t>КВР</t>
  </si>
  <si>
    <t>Наименование</t>
  </si>
  <si>
    <t>ВСЕГО</t>
  </si>
  <si>
    <t>Общегосударственные расходы</t>
  </si>
  <si>
    <t>Резервные фонды</t>
  </si>
  <si>
    <t>Резервные фонды органов местного самоуправления</t>
  </si>
  <si>
    <t>Другие общегосударственные вопросы</t>
  </si>
  <si>
    <t>Национальная оборона</t>
  </si>
  <si>
    <t>Мобилизационная и вневойсковая подготовка</t>
  </si>
  <si>
    <t>Национальная экономика</t>
  </si>
  <si>
    <t>Транспорт</t>
  </si>
  <si>
    <t>Жилищно-коммунальное хозяйство</t>
  </si>
  <si>
    <t>Жилищное хозяйство</t>
  </si>
  <si>
    <t>Коммунальное хозяйство</t>
  </si>
  <si>
    <t>Благоустройство</t>
  </si>
  <si>
    <t>Периодическая печать и издательства</t>
  </si>
  <si>
    <t>Социальная политика</t>
  </si>
  <si>
    <t xml:space="preserve">Образование </t>
  </si>
  <si>
    <t>Дошкольное образование</t>
  </si>
  <si>
    <t>Общее образование</t>
  </si>
  <si>
    <t>Культура</t>
  </si>
  <si>
    <t>Средства массовой информации</t>
  </si>
  <si>
    <t>РП</t>
  </si>
  <si>
    <t>0104</t>
  </si>
  <si>
    <t>0106</t>
  </si>
  <si>
    <t>0111</t>
  </si>
  <si>
    <t>0113</t>
  </si>
  <si>
    <t>0200</t>
  </si>
  <si>
    <t>0203</t>
  </si>
  <si>
    <t>0400</t>
  </si>
  <si>
    <t>0500</t>
  </si>
  <si>
    <t>0501</t>
  </si>
  <si>
    <t>0502</t>
  </si>
  <si>
    <t>0503</t>
  </si>
  <si>
    <t>0700</t>
  </si>
  <si>
    <t>0701</t>
  </si>
  <si>
    <t>0702</t>
  </si>
  <si>
    <t>0707</t>
  </si>
  <si>
    <t>0800</t>
  </si>
  <si>
    <t>0801</t>
  </si>
  <si>
    <t>1000</t>
  </si>
  <si>
    <t>1200</t>
  </si>
  <si>
    <t>1202</t>
  </si>
  <si>
    <t>0408</t>
  </si>
  <si>
    <t>к решению Думы ЗАТО Солнечный</t>
  </si>
  <si>
    <t>0100</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</si>
  <si>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</si>
  <si>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</si>
  <si>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</si>
  <si>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</si>
  <si>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0304</t>
  </si>
  <si>
    <t>Органы юстиции</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</si>
  <si>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</si>
  <si>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</si>
  <si>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</si>
  <si>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</si>
  <si>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800</t>
  </si>
  <si>
    <t>Иные бюджетные ассигнования</t>
  </si>
  <si>
    <t>300</t>
  </si>
  <si>
    <t>Социальное обеспечение и иные выплаты населению</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</si>
  <si>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</si>
  <si>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</si>
  <si>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0409</t>
  </si>
  <si>
    <t>Дорожное хозяйство (дорожные фонды)</t>
  </si>
  <si>
    <t>Подпрограмма «Улучшение жилищных условий проживания граждан»</t>
  </si>
  <si>
    <t>1004</t>
  </si>
  <si>
    <t>Охрана семьи и детства</t>
  </si>
  <si>
    <t>Сумма</t>
  </si>
  <si>
    <t>руб.</t>
  </si>
  <si>
    <t>Расходы, не включенные в муниципальные программы ЗАТО Солнечный</t>
  </si>
  <si>
    <t>Расходы на обеспечение деятельности представительного органа местного самоуправления ЗАТО Солнечный, органов местного самоуправления ЗАТО Солнечный</t>
  </si>
  <si>
    <t>Подпрограмма "Создание условий для эффективного функционирования администрации ЗАТО Солнечный"</t>
  </si>
  <si>
    <t>Профессиональная переподготовка и повышение квалификации муниципальных служащих</t>
  </si>
  <si>
    <t>Обеспечивающая подпрограмма</t>
  </si>
  <si>
    <t>Глава администрации ЗАТО Солнечный</t>
  </si>
  <si>
    <t>Аппарат администрации ЗАТО Солнечный</t>
  </si>
  <si>
    <t>Центральный аппарат органов, не включенных в муниципальные программы ЗАТО Солнечный</t>
  </si>
  <si>
    <t>Мероприятия, не включенные в муниципальные программы ЗАТО Солнечный</t>
  </si>
  <si>
    <t>Подпрограмма "Управление муниципальным имуществом ЗАТО Солнечный"</t>
  </si>
  <si>
    <t>Подготовка объектов муниципального имущества к приватизации, государственной регистрации права собственности, передаче в пользование третьим лицам</t>
  </si>
  <si>
    <t>Содержание и обслуживание муниципальной казны ЗАТО Солнечный</t>
  </si>
  <si>
    <t>Подпрограмма "Управление земельными ресурсами ЗАТО Солнечный"</t>
  </si>
  <si>
    <t>Формирование и оценка земельных участков, находящихся в ведении ЗАТО Солнечный</t>
  </si>
  <si>
    <t>Организационное обеспечение проведения мероприятий с участием главы ЗАТО Солнечный и администрации ЗАТО Солнечный</t>
  </si>
  <si>
    <t>Подпрограмма "Обеспечение взаимодействия с исполнительными органами государственной власти Тверской области"</t>
  </si>
  <si>
    <t>Взаимодействие с Ассоциацией "Совет муниципальных образований"</t>
  </si>
  <si>
    <t>Осуществление государственных полномочий Тверской области по созданию, исполнению полномочий по обеспечению деятельности комиссий по делам несовершеннолетних</t>
  </si>
  <si>
    <t>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</si>
  <si>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Осуществление полномочий Российской Федерации по первичному воинскому учету на территориях, где отсутствуют военные комиссариаты</t>
  </si>
  <si>
    <t>Осуществление полномочий Российской Федерации по государственной регистрации актов гражданского состояния</t>
  </si>
  <si>
    <t>Муниципальная программа "Обеспечение правопорядка и безопасности населения ЗАТО Солнечный" на 2015-2017гг.</t>
  </si>
  <si>
    <t>Подпрограмма "Повышение безопасности населения ЗАТО Солнечный"</t>
  </si>
  <si>
    <t>Обеспечение функционирования Единой дежурно-диспетчерской службы</t>
  </si>
  <si>
    <t>Подпрограмма "Транспортное обслуживание населения, развитие и сохранность автомобильных дорог общего пользования местного значения"</t>
  </si>
  <si>
    <t>Поддержка социальных маршрутов внутреннего водного транспорта</t>
  </si>
  <si>
    <t>Содержание автомобильных дорог и сооружений на них</t>
  </si>
  <si>
    <t>Переселение граждан из ветхого и аварийного жилья</t>
  </si>
  <si>
    <t>Предоставление муниципальной поддержки гражданам для приобретения строящегося жилья</t>
  </si>
  <si>
    <t>Формирование фондов капитального ремонта общего имущество МКД муниципального жилого фонда на счете регионального оператора</t>
  </si>
  <si>
    <t>Подпрограмма «Повышение надежности и эффективности функционирования объектов коммунального назначения ЗАТО Солнечный»</t>
  </si>
  <si>
    <t>Подпрограмма "Обеспечение комфортных условий проживания в поселке Солнечный"</t>
  </si>
  <si>
    <t>Санитарная обработка мусорных контейнеров и мест их установки</t>
  </si>
  <si>
    <t>Санитарная рубка погибших и поврежденных зеленых насаждений городских лесов ЗАТО Солнечный</t>
  </si>
  <si>
    <t>Комплекс мероприятий по озеленению поселка</t>
  </si>
  <si>
    <t>Прочие мероприятия по благоустройству</t>
  </si>
  <si>
    <t>Подпрограмма "Дошкольное и общее образование"</t>
  </si>
  <si>
    <t>Создание условий для предоставления общедоступного и бесплатного образования муниципальными казенными учреждениями дошкольного образования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</si>
  <si>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t>
  </si>
  <si>
    <t>Создание условий для предоставления общедоступного и бесплатного образования муниципальными общеобразовательными учреждениями</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</si>
  <si>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образования в муниципальных общеобразовательных учреждениях, обеспечение дополнительного образования детей в муниципальных общеобразовательных учреждениях</t>
  </si>
  <si>
    <t>Подпрограмма "Дополнительное образование"</t>
  </si>
  <si>
    <t>Обеспечение деятельности муниципальных учреждений дополнительного образования детей спортивной направленности</t>
  </si>
  <si>
    <t>Обеспечение проведения спортивных муниципальных мероприятий, организация участия в областных и всероссийских мероприятиях</t>
  </si>
  <si>
    <t>Обеспечение деятельности муниципальных учреждений дополнительного образования детей в сфере культуры</t>
  </si>
  <si>
    <t>Организация участия в областных и всероссийских творческих мероприятиях</t>
  </si>
  <si>
    <t>Организация досуга и занятости детей в каникулярное время</t>
  </si>
  <si>
    <t>Подпрограмма "Сохранение и развитие культурного потенциала ЗАТО Солнечный"</t>
  </si>
  <si>
    <t>Библиотечное обслуживание населения</t>
  </si>
  <si>
    <t>Обеспечение деятельности культурно-досуговых муниципальных учреждений</t>
  </si>
  <si>
    <t>Профессиональная переподготовка и повышение квалификации специалистов сферы "Культура"</t>
  </si>
  <si>
    <t>Организация и проведение социально значимых мероприятий и проектов</t>
  </si>
  <si>
    <t>Противопожарные мероприятия</t>
  </si>
  <si>
    <t>1001</t>
  </si>
  <si>
    <t>Пенсионное обеспечение</t>
  </si>
  <si>
    <t>Выплата пенсии за выслугу лет муниципальным служащим, замещавшим муниципальные должности и должности муниципальной службы ЗАТО Солнечный</t>
  </si>
  <si>
    <t>Информирование населения ЗАТО Солнечный Тверской области о деятельности органов местного самоуправления ЗАТО Солнечный Тверской области, основных направлениях социально-экономического развития ЗАТО Солнечный Тверской области через электронные и печатные средства массовой информации</t>
  </si>
  <si>
    <t>Комплектование библиотечных фондов</t>
  </si>
  <si>
    <t>9900000000</t>
  </si>
  <si>
    <t>9990000000</t>
  </si>
  <si>
    <t>999002010Ц</t>
  </si>
  <si>
    <t>Дума ЗАТО Солнечный</t>
  </si>
  <si>
    <t>Развитие кадрового потенциала администрации ЗАТО Солнечный</t>
  </si>
  <si>
    <t>999002020С</t>
  </si>
  <si>
    <t>992002000А</t>
  </si>
  <si>
    <t>Эффективное использование и оптимизация состава муниципального имущества ЗАТО Солнечный Тверской области</t>
  </si>
  <si>
    <t>Развитие инфраструктуры земельных ресурсов ЗАТО Солнечный</t>
  </si>
  <si>
    <t>Организационное обеспечение выполнения администрацией ЗАТО Солнечный Тверской области возложенных на нее функций</t>
  </si>
  <si>
    <t>Обеспечение взаимодействия с исполнительными органами государственной власти Тверской области</t>
  </si>
  <si>
    <t>Исполнение администрацией ЗАТО Солнечный переданных государственных полномочий</t>
  </si>
  <si>
    <t>0400000000</t>
  </si>
  <si>
    <t>0420000000</t>
  </si>
  <si>
    <t>0420100000</t>
  </si>
  <si>
    <t>Организация защиты населения и территории ЗАТО Солнечный от чрезвычайных ситуаций природного и техногенного характера</t>
  </si>
  <si>
    <t>0405</t>
  </si>
  <si>
    <t xml:space="preserve">Расходы, не включенные в муниципальные программы бюджета ЗАТО Солнечный Тверской области </t>
  </si>
  <si>
    <t>9940000000</t>
  </si>
  <si>
    <t>Осуществление отдельных государственных полномочий Тверской области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животных и человека</t>
  </si>
  <si>
    <t>0300000000</t>
  </si>
  <si>
    <t>Внутренний водный транспорт</t>
  </si>
  <si>
    <t>Содержание автомобильных дорог общего пользования местного значения и сооружений на них, нацеленное на обеспечение их проезжаемости и безопасности</t>
  </si>
  <si>
    <t>Капитальный ремонт, ремонт автомобильных дорог общего пользования местного значения и сооружений на них</t>
  </si>
  <si>
    <t>0100000000</t>
  </si>
  <si>
    <t>0110000000</t>
  </si>
  <si>
    <t>0110100000</t>
  </si>
  <si>
    <t>Создание условий для развития жилищного строительства</t>
  </si>
  <si>
    <t>011012001Б</t>
  </si>
  <si>
    <t>011012002Ж</t>
  </si>
  <si>
    <t>0120000000</t>
  </si>
  <si>
    <t>0120100000</t>
  </si>
  <si>
    <t>Обеспечение надежности функционирования объектов коммунальной инфраструктуры</t>
  </si>
  <si>
    <t>0130000000</t>
  </si>
  <si>
    <t>0130100000</t>
  </si>
  <si>
    <t>Обеспечение санитарного состояния территории ЗАТО Солнечный</t>
  </si>
  <si>
    <t>013012001Б</t>
  </si>
  <si>
    <t>013012002Б</t>
  </si>
  <si>
    <t>0130200000</t>
  </si>
  <si>
    <t>Благоустройство территории поселка Солнечный</t>
  </si>
  <si>
    <t>013022003Б</t>
  </si>
  <si>
    <t>013022004Б</t>
  </si>
  <si>
    <t>013022005Б</t>
  </si>
  <si>
    <t>0500000000</t>
  </si>
  <si>
    <t>0510000000</t>
  </si>
  <si>
    <t>0510100000</t>
  </si>
  <si>
    <t>Развитие дошкольного образования</t>
  </si>
  <si>
    <t>051012001Д</t>
  </si>
  <si>
    <t>0510200000</t>
  </si>
  <si>
    <t>Обеспечение предоставления услуг дошкольного, начального общего, основного общего, среднего общего образования в общеобразовательных организациях</t>
  </si>
  <si>
    <t>Обеспечение комплексной деятельности по сохранению и укреплению здоровья школьников, формированию основ здорового образа жизни</t>
  </si>
  <si>
    <t>Организация обеспечения учащихся начальных классов муниципальных образовательных учреждений горячим питанием</t>
  </si>
  <si>
    <t>Обеспечение учащихся начальных классов муниципальных образовательных учреждений горячим питанием</t>
  </si>
  <si>
    <t>0520000000</t>
  </si>
  <si>
    <t>0520100000</t>
  </si>
  <si>
    <t>Обеспечение предоставления услуг дополнительного образования в общеобразовательных организациях физкультуры и спорта</t>
  </si>
  <si>
    <t>0520200000</t>
  </si>
  <si>
    <t>Создание условий для воспитания гармонично-развитой творческой личности</t>
  </si>
  <si>
    <t>0600000000</t>
  </si>
  <si>
    <t>0610000000</t>
  </si>
  <si>
    <t>0610100000</t>
  </si>
  <si>
    <t>Сохранение и развитие библиотечного дела</t>
  </si>
  <si>
    <t>Поддержка непрофессионального искусства и народного творчества</t>
  </si>
  <si>
    <t>0620000000</t>
  </si>
  <si>
    <t>Подпрограмма "Реализация социально значимых проектов в сфере культуры</t>
  </si>
  <si>
    <t>0620100000</t>
  </si>
  <si>
    <t>Обеспечение многообразия художественной, творческой жизни ЗАТО Солнечный</t>
  </si>
  <si>
    <t>062012001Б</t>
  </si>
  <si>
    <t>Укрепление и модернизация материально-технической базы муниципальных учреждений культуры ЗАТО Солнечный</t>
  </si>
  <si>
    <t>Создание условий для устройства ледовой переправы</t>
  </si>
  <si>
    <t>Подпрограмма «Создание условий для эффективного функционирования администрации ЗАТО Солнечный»</t>
  </si>
  <si>
    <t>Подпрограмма «Обеспечение взаимодействия с исполнительными органами государственной власти Тверской области»</t>
  </si>
  <si>
    <t>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</si>
  <si>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Исполнение администрацией ЗАТО Солнечный отдельных переданных государственных полномочий</t>
  </si>
  <si>
    <t>Подпрограмма "Создание условий для эффективного функционирования администрации ЗАТО Солнечный Тверской области "</t>
  </si>
  <si>
    <t>Организационное обеспечение деятельности, информационной открытости администрации ЗАТО Солнечный Тверской области</t>
  </si>
  <si>
    <t>0700000000</t>
  </si>
  <si>
    <t>0710000000</t>
  </si>
  <si>
    <t>0710100000</t>
  </si>
  <si>
    <t>071012001Б</t>
  </si>
  <si>
    <t>0790000000</t>
  </si>
  <si>
    <t>079002001С</t>
  </si>
  <si>
    <t>079002002С</t>
  </si>
  <si>
    <t>061012001Б</t>
  </si>
  <si>
    <t>061012002И</t>
  </si>
  <si>
    <t>0710200000</t>
  </si>
  <si>
    <t>071022002Б</t>
  </si>
  <si>
    <t>0320000000</t>
  </si>
  <si>
    <t>0320100000</t>
  </si>
  <si>
    <t>032012001Б</t>
  </si>
  <si>
    <t>0200000000</t>
  </si>
  <si>
    <t>0210000000</t>
  </si>
  <si>
    <t>0210100000</t>
  </si>
  <si>
    <t>02101S031Ж</t>
  </si>
  <si>
    <t>021011031Н</t>
  </si>
  <si>
    <t>0210200000</t>
  </si>
  <si>
    <t>021022001Б</t>
  </si>
  <si>
    <t>021022002Л</t>
  </si>
  <si>
    <t>021022003Б</t>
  </si>
  <si>
    <t>0410000000</t>
  </si>
  <si>
    <t>0410100000</t>
  </si>
  <si>
    <t>041012001Д</t>
  </si>
  <si>
    <t>041011074П</t>
  </si>
  <si>
    <t>0410200000</t>
  </si>
  <si>
    <t>041022002Д</t>
  </si>
  <si>
    <t>041021075П</t>
  </si>
  <si>
    <t>0410300000</t>
  </si>
  <si>
    <t>041031023Н</t>
  </si>
  <si>
    <t>04103S023Д</t>
  </si>
  <si>
    <t>042012001Д</t>
  </si>
  <si>
    <t>042012002Д</t>
  </si>
  <si>
    <t>0420200000</t>
  </si>
  <si>
    <t>042022001Д</t>
  </si>
  <si>
    <t>042022003Д</t>
  </si>
  <si>
    <t>041031024Н</t>
  </si>
  <si>
    <t>04103S024Д</t>
  </si>
  <si>
    <t>051012002Д</t>
  </si>
  <si>
    <t>051022003Д</t>
  </si>
  <si>
    <t>051022004Д</t>
  </si>
  <si>
    <t>052012001Б</t>
  </si>
  <si>
    <t>052022001Л</t>
  </si>
  <si>
    <t>052022003Б</t>
  </si>
  <si>
    <t>071012002Э</t>
  </si>
  <si>
    <t>0720000000</t>
  </si>
  <si>
    <t>0720200000</t>
  </si>
  <si>
    <t>072021050О</t>
  </si>
  <si>
    <t>071022001Б</t>
  </si>
  <si>
    <t>Организация отдыха детей в каникулярное время</t>
  </si>
  <si>
    <t>994001055О</t>
  </si>
  <si>
    <t>Обеспечение деятельности финансовых, налоговых и таможенных органов и органов финансового (финансово-бюджетного) надзора</t>
  </si>
  <si>
    <t>Культура, кинематография</t>
  </si>
  <si>
    <t>079002003С</t>
  </si>
  <si>
    <t>Обеспечение деятельности служащих администрацииЗАТО Солнечный</t>
  </si>
  <si>
    <t>0720100000</t>
  </si>
  <si>
    <t>072012001Б</t>
  </si>
  <si>
    <t>072021051О</t>
  </si>
  <si>
    <t>072021054О</t>
  </si>
  <si>
    <t>072025118О</t>
  </si>
  <si>
    <t>072025930О</t>
  </si>
  <si>
    <t>0703</t>
  </si>
  <si>
    <t>012012002Л</t>
  </si>
  <si>
    <t>Капитальный ремонт, ремонт объектов коммунального хозяйства муниципальной собственности</t>
  </si>
  <si>
    <t>012012002Б</t>
  </si>
  <si>
    <t>Муниципальная программа "Муниципальное управление и гражданское общество ЗАТО Солнечный Тверской области" на 2017-2019 годы</t>
  </si>
  <si>
    <t>Муниципальная программа "Управление имуществом и земельными ресурсами ЗАТО Солнечный Тверской области" на 2017-2019гг.</t>
  </si>
  <si>
    <t>Муниципальная программа "Развитие транспортного комплекса и дорожного хозяйства ЗАТО Солнечный" на 2017-2019 годы</t>
  </si>
  <si>
    <t>Муниципальная программа ЗАТО Солнечный
«Жилищно-коммунальное хозяйство и благоустройство ЗАТО Солнечный Тверской области» на 2017 - 2019 годы</t>
  </si>
  <si>
    <t>Муниципальная программа "Развитие образования ЗАТО Солнечный Тверской области" на 2017-2019гг.</t>
  </si>
  <si>
    <t>Муниципальная программа "Культура ЗАТО Солнечный Тверской области" на 2017-2019 годы</t>
  </si>
  <si>
    <t>Муниципальная программа ЗАТО Солнечный Тверской области «Муниципальное управление и гражданское общество ЗАТО Солнечный» на 2017-2019 годы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</si>
  <si>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</si>
  <si>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Дополнительное образование детей</t>
  </si>
  <si>
    <t>Молодежная политика</t>
  </si>
  <si>
    <t>Распределение бюджетных ассигнований бюджета ЗАТО Солнечный по разделам и подразделам, целевым статьям и группам видам расходов классификации расходов бюджета на 2017 год</t>
  </si>
  <si>
    <t>011012003Л</t>
  </si>
  <si>
    <t>Приложение № 5</t>
  </si>
  <si>
    <t>"О внесении изменений в бюджет ЗАТО Солнечный Тверской области на 2017 год                                                                                                                                                                                                                и плановый период 2018 и 2019 годов"</t>
  </si>
  <si>
    <t>071022003Б</t>
  </si>
  <si>
    <t>Правила землепользование и застройки ЗАТО Солнечный Тверской области</t>
  </si>
  <si>
    <t>0314</t>
  </si>
  <si>
    <t>Другие вопросы в области национальной безопасности и правоохранительной деятельности</t>
  </si>
  <si>
    <t>Муниципальная программа ЗАТО Солнечный Тверской области «Обеспечение правопорядка и безопасности населения ЗАТО Солнечный Тверской области» на 2015-2017 годы</t>
  </si>
  <si>
    <t>0330000000</t>
  </si>
  <si>
    <t>Подпрограмма "Обеспечение безопасности дорожного движения на территории ЗАТО Солнечный"</t>
  </si>
  <si>
    <t>033012001Б</t>
  </si>
  <si>
    <t>Организация дорожного движения</t>
  </si>
  <si>
    <t>Сельское хозяйство и рыболовство</t>
  </si>
  <si>
    <t>Субсидии на поддержку социальных маршрутов внутреннего водного транспорта</t>
  </si>
  <si>
    <t>021021020Н</t>
  </si>
  <si>
    <t>Капитальный ремонт и ремонт автомобильных дорог общего пользования местного значения</t>
  </si>
  <si>
    <t>021021052О</t>
  </si>
  <si>
    <t>Осуществление отдельных государственных полномочий Тверской области в сфере осуществления дорожной деятельности</t>
  </si>
  <si>
    <t>Соджержание и обслуживание электросетевого комплекса</t>
  </si>
  <si>
    <t>Благоустройство придомовых территорий мнолгоквартирных домов</t>
  </si>
  <si>
    <t>013022006Б</t>
  </si>
  <si>
    <t>Наружное освещение</t>
  </si>
  <si>
    <t>Проведение капитального ремонта, ремонта зданий и сооружений учреждений культуры</t>
  </si>
  <si>
    <t>072021057О</t>
  </si>
  <si>
    <t>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</si>
  <si>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0709</t>
  </si>
  <si>
    <t>Другие вопросы в области образования</t>
  </si>
  <si>
    <t>Муниципальная программа ЗАТО Солнечный Тверской области «Развитие образования ЗАТО Солнечный» на 2015-2017 годы</t>
  </si>
  <si>
    <t>041021066H</t>
  </si>
  <si>
    <t xml:space="preserve">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t>
  </si>
  <si>
    <t>Закупка товаров, работ и услуг для обеспечения государственных (муниципальных) нужд</t>
  </si>
  <si>
    <t>05202R558H</t>
  </si>
  <si>
    <t>Обеспечение развития и укрепление материально-технической базы муниципальных домов культуры</t>
  </si>
  <si>
    <t>02102S020Д</t>
  </si>
  <si>
    <t>042011048H</t>
  </si>
  <si>
    <t>Укрепление материально-технической базы муниципальных спортивных школ</t>
  </si>
  <si>
    <t>04201S048H</t>
  </si>
  <si>
    <t>Повышение заработной платы педагогическим работникам муниципальных организаций дополнительного образования</t>
  </si>
  <si>
    <t>041011092П</t>
  </si>
  <si>
    <t>Реализация мероприятий по обращениям, прступающим к депутатам Законодательного Собрания Тверской области</t>
  </si>
  <si>
    <t>04102S066Д</t>
  </si>
  <si>
    <t>051021068Н</t>
  </si>
  <si>
    <t>05202L558H</t>
  </si>
  <si>
    <t>05202R5191</t>
  </si>
  <si>
    <t>Поддержка отрасли культуры (в части комплектования книжных фондов библиотек муниципальных образований)</t>
  </si>
  <si>
    <t>1003</t>
  </si>
  <si>
    <t>Социальное обеспечение населения</t>
  </si>
  <si>
    <t>042021069Н</t>
  </si>
  <si>
    <t>04202S069Д</t>
  </si>
  <si>
    <t>05102S068Д</t>
  </si>
  <si>
    <t>05202L5191</t>
  </si>
  <si>
    <t>Повышение заработной платы работникам муниципальных учреждений культуры Тверской области</t>
  </si>
  <si>
    <t>990000000</t>
  </si>
  <si>
    <t>994000000</t>
  </si>
  <si>
    <t>994002011Б</t>
  </si>
  <si>
    <t>Обеспечение мероприятий по реформированию муниципальной службы</t>
  </si>
  <si>
    <t>011012004И</t>
  </si>
  <si>
    <t>Формирование муниципального жилого фонда</t>
  </si>
  <si>
    <t>от 14.12.2017 № 77-5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</si>
</sst>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2"/>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1"/>
      <color indexed="8"/>
      <name val="Times New Roman"/>
      <family val="1"/>
      <charset val="204"/>
    </font>
    <font>
      <b/>
      <sz val="11"/>
      <color indexed="8"/>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1">
    <xf numFmtId="0" fontId="0" fillId="0" borderId="0" xfId="0"/>
    <xf numFmtId="49" fontId="4" fillId="0" borderId="1" xfId="0" applyNumberFormat="1" applyFont="1" applyFill="1" applyBorder="1" applyAlignment="1">
      <alignment wrapText="1"/>
    </xf>
    <xf numFmtId="4" fontId="4" fillId="0" borderId="1" xfId="0" applyNumberFormat="1" applyFont="1" applyFill="1" applyBorder="1" applyAlignment="1">
      <alignment horizontal="right" wrapText="1"/>
    </xf>
    <xf numFmtId="49" fontId="3" fillId="0" borderId="1" xfId="0" applyNumberFormat="1" applyFont="1" applyFill="1" applyBorder="1" applyAlignment="1">
      <alignment horizont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3" fillId="0" borderId="1" xfId="0" applyNumberFormat="1" applyFont="1" applyFill="1" applyBorder="1" applyAlignment="1">
      <alignment horizontal="right" wrapText="1"/>
    </xf>
    <xf numFmtId="0" fontId="2" fillId="0" borderId="2" xfId="0" applyFont="1" applyFill="1" applyBorder="1" applyAlignment="1">
      <alignment horizontal="right" wrapText="1"/>
    </xf>
    <xf numFmtId="49" fontId="3" fillId="0" borderId="1" xfId="0" applyNumberFormat="1" applyFont="1" applyFill="1" applyBorder="1" applyAlignment="1">
      <alignment wrapText="1"/>
    </xf>
    <xf numFmtId="0" fontId="0" fillId="0" borderId="0" xfId="0" applyFill="1"/>
    <xf numFmtId="49" fontId="4"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49"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wrapText="1"/>
    </xf>
    <xf numFmtId="0" fontId="7" fillId="0" borderId="1" xfId="0" applyFont="1" applyFill="1" applyBorder="1" applyAlignment="1">
      <alignment horizontal="left" wrapText="1"/>
    </xf>
    <xf numFmtId="0" fontId="0" fillId="0" borderId="0" xfId="0" applyFill="1" applyBorder="1"/>
    <xf numFmtId="0" fontId="1" fillId="0" borderId="0" xfId="0" applyFont="1" applyFill="1" applyAlignment="1">
      <alignment horizontal="right"/>
    </xf>
    <xf numFmtId="0" fontId="0" fillId="0" borderId="0" xfId="0" applyFill="1" applyAlignment="1"/>
    <xf numFmtId="164" fontId="5" fillId="0" borderId="0" xfId="0" applyNumberFormat="1" applyFont="1" applyFill="1" applyBorder="1" applyAlignment="1">
      <alignment horizontal="center" vertical="center" wrapText="1"/>
    </xf>
    <xf numFmtId="0" fontId="1" fillId="0" borderId="0" xfId="0" applyFont="1" applyFill="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14"/>
  <sheetViews>
    <sheetView tabSelected="1" zoomScale="120" zoomScaleNormal="120" workbookViewId="0">
      <selection activeCell="I9" sqref="I9"/>
    </sheetView>
  </sheetViews>
  <sheetFormatPr defaultRowHeight="15" x14ac:dyDescent="0.25"/>
  <cols>
    <col min="1" max="1" width="6" style="9" customWidth="1"/>
    <col min="2" max="2" width="13.7109375" style="9" customWidth="1"/>
    <col min="3" max="3" width="5.28515625" style="9" bestFit="1" customWidth="1"/>
    <col min="4" max="4" width="75.5703125" style="9" customWidth="1"/>
    <col min="5" max="5" width="17.7109375" style="9" customWidth="1"/>
    <col min="6" max="16384" width="9.140625" style="9"/>
  </cols>
  <sheetData>
    <row r="2" spans="1:5" ht="15.75" x14ac:dyDescent="0.25">
      <c r="D2" s="17" t="s">
        <v>283</v>
      </c>
      <c r="E2" s="17"/>
    </row>
    <row r="3" spans="1:5" ht="15.75" x14ac:dyDescent="0.25">
      <c r="D3" s="17" t="s">
        <v>45</v>
      </c>
      <c r="E3" s="17"/>
    </row>
    <row r="4" spans="1:5" ht="33.75" customHeight="1" x14ac:dyDescent="0.25">
      <c r="D4" s="20" t="s">
        <v>284</v>
      </c>
      <c r="E4" s="20"/>
    </row>
    <row r="5" spans="1:5" ht="15.75" x14ac:dyDescent="0.25">
      <c r="D5" s="17" t="s">
        <v>340</v>
      </c>
      <c r="E5" s="17"/>
    </row>
    <row r="6" spans="1:5" ht="46.5" customHeight="1" x14ac:dyDescent="0.25">
      <c r="A6" s="19" t="s">
        <v>281</v>
      </c>
      <c r="B6" s="19"/>
      <c r="C6" s="19"/>
      <c r="D6" s="19"/>
      <c r="E6" s="19"/>
    </row>
    <row r="7" spans="1:5" x14ac:dyDescent="0.25">
      <c r="A7" s="18"/>
      <c r="B7" s="18"/>
      <c r="C7" s="18"/>
      <c r="D7" s="18"/>
      <c r="E7" s="7" t="s">
        <v>69</v>
      </c>
    </row>
    <row r="8" spans="1:5" ht="28.5" x14ac:dyDescent="0.25">
      <c r="A8" s="4" t="s">
        <v>23</v>
      </c>
      <c r="B8" s="4" t="s">
        <v>0</v>
      </c>
      <c r="C8" s="4" t="s">
        <v>1</v>
      </c>
      <c r="D8" s="4" t="s">
        <v>2</v>
      </c>
      <c r="E8" s="5" t="s">
        <v>68</v>
      </c>
    </row>
    <row r="9" spans="1:5" x14ac:dyDescent="0.25">
      <c r="A9" s="4"/>
      <c r="B9" s="4"/>
      <c r="C9" s="4"/>
      <c r="D9" s="12" t="s">
        <v>3</v>
      </c>
      <c r="E9" s="13">
        <f>E10+E79+E87+E106+E140+E176+E248+E288+E308</f>
        <v>120735525.70999999</v>
      </c>
    </row>
    <row r="10" spans="1:5" x14ac:dyDescent="0.25">
      <c r="A10" s="10" t="s">
        <v>46</v>
      </c>
      <c r="B10" s="10"/>
      <c r="C10" s="10"/>
      <c r="D10" s="1" t="s">
        <v>4</v>
      </c>
      <c r="E10" s="2">
        <f>E11+E17+E36+E43+E47</f>
        <v>19643598.91</v>
      </c>
    </row>
    <row r="11" spans="1:5" ht="43.5" x14ac:dyDescent="0.25">
      <c r="A11" s="10" t="s">
        <v>61</v>
      </c>
      <c r="B11" s="3"/>
      <c r="C11" s="10"/>
      <c r="D11" s="1" t="s">
        <v>62</v>
      </c>
      <c r="E11" s="2">
        <f t="shared" ref="E11:E13" si="0">E12</f>
        <v>3000</v>
      </c>
    </row>
    <row r="12" spans="1:5" x14ac:dyDescent="0.25">
      <c r="A12" s="3" t="s">
        <v>61</v>
      </c>
      <c r="B12" s="3" t="s">
        <v>128</v>
      </c>
      <c r="C12" s="3"/>
      <c r="D12" s="8" t="s">
        <v>70</v>
      </c>
      <c r="E12" s="6">
        <f t="shared" si="0"/>
        <v>3000</v>
      </c>
    </row>
    <row r="13" spans="1:5" ht="45" x14ac:dyDescent="0.25">
      <c r="A13" s="3" t="s">
        <v>61</v>
      </c>
      <c r="B13" s="3" t="s">
        <v>129</v>
      </c>
      <c r="C13" s="3"/>
      <c r="D13" s="8" t="s">
        <v>71</v>
      </c>
      <c r="E13" s="6">
        <f t="shared" si="0"/>
        <v>3000</v>
      </c>
    </row>
    <row r="14" spans="1:5" x14ac:dyDescent="0.25">
      <c r="A14" s="3" t="s">
        <v>61</v>
      </c>
      <c r="B14" s="3" t="s">
        <v>130</v>
      </c>
      <c r="C14" s="3"/>
      <c r="D14" s="8" t="s">
        <v>131</v>
      </c>
      <c r="E14" s="6">
        <f>E15+E16</f>
        <v>3000</v>
      </c>
    </row>
    <row r="15" spans="1:5" x14ac:dyDescent="0.25">
      <c r="A15" s="3" t="s">
        <v>61</v>
      </c>
      <c r="B15" s="3" t="s">
        <v>130</v>
      </c>
      <c r="C15" s="3" t="s">
        <v>55</v>
      </c>
      <c r="D15" s="11" t="s">
        <v>56</v>
      </c>
      <c r="E15" s="6">
        <v>2000</v>
      </c>
    </row>
    <row r="16" spans="1:5" x14ac:dyDescent="0.25">
      <c r="A16" s="3" t="s">
        <v>61</v>
      </c>
      <c r="B16" s="3" t="s">
        <v>130</v>
      </c>
      <c r="C16" s="3" t="s">
        <v>57</v>
      </c>
      <c r="D16" s="11" t="s">
        <v>58</v>
      </c>
      <c r="E16" s="6">
        <v>1000</v>
      </c>
    </row>
    <row r="17" spans="1:5" ht="43.5" x14ac:dyDescent="0.25">
      <c r="A17" s="10" t="s">
        <v>24</v>
      </c>
      <c r="B17" s="10"/>
      <c r="C17" s="10"/>
      <c r="D17" s="1" t="s">
        <v>278</v>
      </c>
      <c r="E17" s="2">
        <f>E18+E32</f>
        <v>14092108.600000001</v>
      </c>
    </row>
    <row r="18" spans="1:5" ht="30" x14ac:dyDescent="0.25">
      <c r="A18" s="3" t="s">
        <v>24</v>
      </c>
      <c r="B18" s="3" t="s">
        <v>204</v>
      </c>
      <c r="C18" s="3"/>
      <c r="D18" s="8" t="s">
        <v>271</v>
      </c>
      <c r="E18" s="6">
        <f>E19+E23</f>
        <v>14017123.300000001</v>
      </c>
    </row>
    <row r="19" spans="1:5" ht="30" x14ac:dyDescent="0.25">
      <c r="A19" s="3" t="s">
        <v>24</v>
      </c>
      <c r="B19" s="3" t="s">
        <v>205</v>
      </c>
      <c r="C19" s="3"/>
      <c r="D19" s="8" t="s">
        <v>72</v>
      </c>
      <c r="E19" s="6">
        <f t="shared" ref="E19:E21" si="1">E20</f>
        <v>35000</v>
      </c>
    </row>
    <row r="20" spans="1:5" x14ac:dyDescent="0.25">
      <c r="A20" s="3" t="s">
        <v>24</v>
      </c>
      <c r="B20" s="3" t="s">
        <v>206</v>
      </c>
      <c r="C20" s="3"/>
      <c r="D20" s="8" t="s">
        <v>132</v>
      </c>
      <c r="E20" s="6">
        <f t="shared" si="1"/>
        <v>35000</v>
      </c>
    </row>
    <row r="21" spans="1:5" ht="30" x14ac:dyDescent="0.25">
      <c r="A21" s="3" t="s">
        <v>24</v>
      </c>
      <c r="B21" s="3" t="s">
        <v>207</v>
      </c>
      <c r="C21" s="3"/>
      <c r="D21" s="8" t="s">
        <v>73</v>
      </c>
      <c r="E21" s="6">
        <f t="shared" si="1"/>
        <v>35000</v>
      </c>
    </row>
    <row r="22" spans="1:5" x14ac:dyDescent="0.25">
      <c r="A22" s="3" t="s">
        <v>24</v>
      </c>
      <c r="B22" s="3" t="s">
        <v>207</v>
      </c>
      <c r="C22" s="3" t="s">
        <v>55</v>
      </c>
      <c r="D22" s="11" t="s">
        <v>56</v>
      </c>
      <c r="E22" s="6">
        <v>35000</v>
      </c>
    </row>
    <row r="23" spans="1:5" x14ac:dyDescent="0.25">
      <c r="A23" s="3" t="s">
        <v>24</v>
      </c>
      <c r="B23" s="3" t="s">
        <v>208</v>
      </c>
      <c r="C23" s="3"/>
      <c r="D23" s="8" t="s">
        <v>74</v>
      </c>
      <c r="E23" s="6">
        <f>E24+E26+E30</f>
        <v>13982123.300000001</v>
      </c>
    </row>
    <row r="24" spans="1:5" x14ac:dyDescent="0.25">
      <c r="A24" s="3" t="s">
        <v>24</v>
      </c>
      <c r="B24" s="3" t="s">
        <v>209</v>
      </c>
      <c r="C24" s="3"/>
      <c r="D24" s="8" t="s">
        <v>75</v>
      </c>
      <c r="E24" s="6">
        <f>E25</f>
        <v>1201808.76</v>
      </c>
    </row>
    <row r="25" spans="1:5" ht="45" x14ac:dyDescent="0.25">
      <c r="A25" s="3" t="s">
        <v>24</v>
      </c>
      <c r="B25" s="3" t="s">
        <v>209</v>
      </c>
      <c r="C25" s="3" t="s">
        <v>53</v>
      </c>
      <c r="D25" s="8" t="s">
        <v>54</v>
      </c>
      <c r="E25" s="6">
        <v>1201808.76</v>
      </c>
    </row>
    <row r="26" spans="1:5" x14ac:dyDescent="0.25">
      <c r="A26" s="3" t="s">
        <v>24</v>
      </c>
      <c r="B26" s="3" t="s">
        <v>210</v>
      </c>
      <c r="C26" s="3"/>
      <c r="D26" s="11" t="s">
        <v>76</v>
      </c>
      <c r="E26" s="6">
        <f>E27+E28+E29</f>
        <v>8564957.5999999996</v>
      </c>
    </row>
    <row r="27" spans="1:5" ht="45" x14ac:dyDescent="0.25">
      <c r="A27" s="3" t="s">
        <v>24</v>
      </c>
      <c r="B27" s="3" t="s">
        <v>210</v>
      </c>
      <c r="C27" s="3" t="s">
        <v>53</v>
      </c>
      <c r="D27" s="8" t="s">
        <v>54</v>
      </c>
      <c r="E27" s="6">
        <v>6505326.1299999999</v>
      </c>
    </row>
    <row r="28" spans="1:5" x14ac:dyDescent="0.25">
      <c r="A28" s="3" t="s">
        <v>24</v>
      </c>
      <c r="B28" s="3" t="s">
        <v>210</v>
      </c>
      <c r="C28" s="3" t="s">
        <v>55</v>
      </c>
      <c r="D28" s="11" t="s">
        <v>56</v>
      </c>
      <c r="E28" s="6">
        <f>2365338.1-305806.63</f>
        <v>2059531.4700000002</v>
      </c>
    </row>
    <row r="29" spans="1:5" x14ac:dyDescent="0.25">
      <c r="A29" s="3" t="s">
        <v>24</v>
      </c>
      <c r="B29" s="3" t="s">
        <v>210</v>
      </c>
      <c r="C29" s="3" t="s">
        <v>57</v>
      </c>
      <c r="D29" s="11" t="s">
        <v>58</v>
      </c>
      <c r="E29" s="6">
        <f>55000-54900</f>
        <v>100</v>
      </c>
    </row>
    <row r="30" spans="1:5" x14ac:dyDescent="0.25">
      <c r="A30" s="3" t="s">
        <v>24</v>
      </c>
      <c r="B30" s="3" t="s">
        <v>259</v>
      </c>
      <c r="C30" s="3"/>
      <c r="D30" s="11" t="s">
        <v>260</v>
      </c>
      <c r="E30" s="6">
        <f>E31</f>
        <v>4215356.9400000004</v>
      </c>
    </row>
    <row r="31" spans="1:5" ht="45" x14ac:dyDescent="0.25">
      <c r="A31" s="3" t="s">
        <v>24</v>
      </c>
      <c r="B31" s="3" t="s">
        <v>259</v>
      </c>
      <c r="C31" s="3" t="s">
        <v>53</v>
      </c>
      <c r="D31" s="8" t="s">
        <v>54</v>
      </c>
      <c r="E31" s="6">
        <v>4215356.9400000004</v>
      </c>
    </row>
    <row r="32" spans="1:5" x14ac:dyDescent="0.25">
      <c r="A32" s="3" t="s">
        <v>24</v>
      </c>
      <c r="B32" s="3" t="s">
        <v>334</v>
      </c>
      <c r="C32" s="3"/>
      <c r="D32" s="8" t="s">
        <v>70</v>
      </c>
      <c r="E32" s="6">
        <f>E33</f>
        <v>74985.3</v>
      </c>
    </row>
    <row r="33" spans="1:5" x14ac:dyDescent="0.25">
      <c r="A33" s="3" t="s">
        <v>24</v>
      </c>
      <c r="B33" s="3" t="s">
        <v>335</v>
      </c>
      <c r="C33" s="3"/>
      <c r="D33" s="8" t="s">
        <v>78</v>
      </c>
      <c r="E33" s="6">
        <f>E34</f>
        <v>74985.3</v>
      </c>
    </row>
    <row r="34" spans="1:5" x14ac:dyDescent="0.25">
      <c r="A34" s="3" t="s">
        <v>24</v>
      </c>
      <c r="B34" s="3" t="s">
        <v>336</v>
      </c>
      <c r="C34" s="3"/>
      <c r="D34" s="8" t="s">
        <v>337</v>
      </c>
      <c r="E34" s="6">
        <f>E35</f>
        <v>74985.3</v>
      </c>
    </row>
    <row r="35" spans="1:5" ht="45" x14ac:dyDescent="0.25">
      <c r="A35" s="3" t="s">
        <v>24</v>
      </c>
      <c r="B35" s="3" t="s">
        <v>336</v>
      </c>
      <c r="C35" s="3" t="s">
        <v>53</v>
      </c>
      <c r="D35" s="8" t="s">
        <v>54</v>
      </c>
      <c r="E35" s="6">
        <v>74985.3</v>
      </c>
    </row>
    <row r="36" spans="1:5" ht="29.25" x14ac:dyDescent="0.25">
      <c r="A36" s="10" t="s">
        <v>25</v>
      </c>
      <c r="B36" s="10"/>
      <c r="C36" s="10"/>
      <c r="D36" s="1" t="s">
        <v>257</v>
      </c>
      <c r="E36" s="2">
        <f t="shared" ref="E36:E38" si="2">E37</f>
        <v>2706118.79</v>
      </c>
    </row>
    <row r="37" spans="1:5" x14ac:dyDescent="0.25">
      <c r="A37" s="3" t="s">
        <v>25</v>
      </c>
      <c r="B37" s="3" t="s">
        <v>128</v>
      </c>
      <c r="C37" s="3"/>
      <c r="D37" s="8" t="s">
        <v>70</v>
      </c>
      <c r="E37" s="6">
        <f t="shared" si="2"/>
        <v>2706118.79</v>
      </c>
    </row>
    <row r="38" spans="1:5" ht="45" x14ac:dyDescent="0.25">
      <c r="A38" s="3" t="s">
        <v>25</v>
      </c>
      <c r="B38" s="3" t="s">
        <v>129</v>
      </c>
      <c r="C38" s="3"/>
      <c r="D38" s="8" t="s">
        <v>71</v>
      </c>
      <c r="E38" s="6">
        <f t="shared" si="2"/>
        <v>2706118.79</v>
      </c>
    </row>
    <row r="39" spans="1:5" ht="30" x14ac:dyDescent="0.25">
      <c r="A39" s="3" t="s">
        <v>25</v>
      </c>
      <c r="B39" s="3" t="s">
        <v>133</v>
      </c>
      <c r="C39" s="3"/>
      <c r="D39" s="8" t="s">
        <v>77</v>
      </c>
      <c r="E39" s="6">
        <f>E40+E41+E42</f>
        <v>2706118.79</v>
      </c>
    </row>
    <row r="40" spans="1:5" ht="45" x14ac:dyDescent="0.25">
      <c r="A40" s="3" t="s">
        <v>25</v>
      </c>
      <c r="B40" s="3" t="s">
        <v>133</v>
      </c>
      <c r="C40" s="3" t="s">
        <v>53</v>
      </c>
      <c r="D40" s="11" t="s">
        <v>54</v>
      </c>
      <c r="E40" s="6">
        <f>2595052.84-279956.05+173802-15000</f>
        <v>2473898.79</v>
      </c>
    </row>
    <row r="41" spans="1:5" x14ac:dyDescent="0.25">
      <c r="A41" s="3" t="s">
        <v>25</v>
      </c>
      <c r="B41" s="3" t="s">
        <v>133</v>
      </c>
      <c r="C41" s="3" t="s">
        <v>55</v>
      </c>
      <c r="D41" s="11" t="s">
        <v>56</v>
      </c>
      <c r="E41" s="6">
        <f>219220-3000+15000</f>
        <v>231220</v>
      </c>
    </row>
    <row r="42" spans="1:5" x14ac:dyDescent="0.25">
      <c r="A42" s="3" t="s">
        <v>25</v>
      </c>
      <c r="B42" s="3" t="s">
        <v>133</v>
      </c>
      <c r="C42" s="3" t="s">
        <v>57</v>
      </c>
      <c r="D42" s="11" t="s">
        <v>58</v>
      </c>
      <c r="E42" s="6">
        <v>1000</v>
      </c>
    </row>
    <row r="43" spans="1:5" x14ac:dyDescent="0.25">
      <c r="A43" s="10" t="s">
        <v>26</v>
      </c>
      <c r="B43" s="10"/>
      <c r="C43" s="10"/>
      <c r="D43" s="1" t="s">
        <v>5</v>
      </c>
      <c r="E43" s="2">
        <f t="shared" ref="E43:E45" si="3">E44</f>
        <v>50000</v>
      </c>
    </row>
    <row r="44" spans="1:5" x14ac:dyDescent="0.25">
      <c r="A44" s="3" t="s">
        <v>26</v>
      </c>
      <c r="B44" s="3" t="s">
        <v>128</v>
      </c>
      <c r="C44" s="3"/>
      <c r="D44" s="8" t="s">
        <v>70</v>
      </c>
      <c r="E44" s="6">
        <f t="shared" si="3"/>
        <v>50000</v>
      </c>
    </row>
    <row r="45" spans="1:5" x14ac:dyDescent="0.25">
      <c r="A45" s="3" t="s">
        <v>26</v>
      </c>
      <c r="B45" s="3" t="s">
        <v>134</v>
      </c>
      <c r="C45" s="3"/>
      <c r="D45" s="8" t="s">
        <v>6</v>
      </c>
      <c r="E45" s="6">
        <f t="shared" si="3"/>
        <v>50000</v>
      </c>
    </row>
    <row r="46" spans="1:5" x14ac:dyDescent="0.25">
      <c r="A46" s="3" t="s">
        <v>26</v>
      </c>
      <c r="B46" s="3" t="s">
        <v>134</v>
      </c>
      <c r="C46" s="3" t="s">
        <v>57</v>
      </c>
      <c r="D46" s="11" t="s">
        <v>58</v>
      </c>
      <c r="E46" s="6">
        <v>50000</v>
      </c>
    </row>
    <row r="47" spans="1:5" x14ac:dyDescent="0.25">
      <c r="A47" s="10" t="s">
        <v>27</v>
      </c>
      <c r="B47" s="10"/>
      <c r="C47" s="10"/>
      <c r="D47" s="1" t="s">
        <v>7</v>
      </c>
      <c r="E47" s="2">
        <f>E48+E59</f>
        <v>2792371.52</v>
      </c>
    </row>
    <row r="48" spans="1:5" ht="30" x14ac:dyDescent="0.25">
      <c r="A48" s="3" t="s">
        <v>27</v>
      </c>
      <c r="B48" s="3" t="s">
        <v>186</v>
      </c>
      <c r="C48" s="3"/>
      <c r="D48" s="8" t="s">
        <v>272</v>
      </c>
      <c r="E48" s="6">
        <f>E49+E55</f>
        <v>1926337.52</v>
      </c>
    </row>
    <row r="49" spans="1:5" x14ac:dyDescent="0.25">
      <c r="A49" s="3" t="s">
        <v>27</v>
      </c>
      <c r="B49" s="3" t="s">
        <v>187</v>
      </c>
      <c r="C49" s="3"/>
      <c r="D49" s="8" t="s">
        <v>79</v>
      </c>
      <c r="E49" s="6">
        <f>E50</f>
        <v>1841337.52</v>
      </c>
    </row>
    <row r="50" spans="1:5" ht="30" x14ac:dyDescent="0.25">
      <c r="A50" s="3" t="s">
        <v>27</v>
      </c>
      <c r="B50" s="3" t="s">
        <v>188</v>
      </c>
      <c r="C50" s="3"/>
      <c r="D50" s="8" t="s">
        <v>135</v>
      </c>
      <c r="E50" s="6">
        <f>E51+E53</f>
        <v>1841337.52</v>
      </c>
    </row>
    <row r="51" spans="1:5" ht="45" x14ac:dyDescent="0.25">
      <c r="A51" s="3" t="s">
        <v>27</v>
      </c>
      <c r="B51" s="3" t="s">
        <v>211</v>
      </c>
      <c r="C51" s="3"/>
      <c r="D51" s="8" t="s">
        <v>80</v>
      </c>
      <c r="E51" s="6">
        <f>E52</f>
        <v>180000</v>
      </c>
    </row>
    <row r="52" spans="1:5" x14ac:dyDescent="0.25">
      <c r="A52" s="3" t="s">
        <v>27</v>
      </c>
      <c r="B52" s="3" t="s">
        <v>211</v>
      </c>
      <c r="C52" s="3" t="s">
        <v>55</v>
      </c>
      <c r="D52" s="11" t="s">
        <v>56</v>
      </c>
      <c r="E52" s="6">
        <f>120000+60000</f>
        <v>180000</v>
      </c>
    </row>
    <row r="53" spans="1:5" x14ac:dyDescent="0.25">
      <c r="A53" s="3" t="s">
        <v>27</v>
      </c>
      <c r="B53" s="3" t="s">
        <v>212</v>
      </c>
      <c r="C53" s="3"/>
      <c r="D53" s="11" t="s">
        <v>81</v>
      </c>
      <c r="E53" s="6">
        <f>E54</f>
        <v>1661337.52</v>
      </c>
    </row>
    <row r="54" spans="1:5" x14ac:dyDescent="0.25">
      <c r="A54" s="3" t="s">
        <v>27</v>
      </c>
      <c r="B54" s="3" t="s">
        <v>212</v>
      </c>
      <c r="C54" s="3" t="s">
        <v>55</v>
      </c>
      <c r="D54" s="11" t="s">
        <v>56</v>
      </c>
      <c r="E54" s="6">
        <f>1317778.52+400000-56441</f>
        <v>1661337.52</v>
      </c>
    </row>
    <row r="55" spans="1:5" x14ac:dyDescent="0.25">
      <c r="A55" s="3" t="s">
        <v>27</v>
      </c>
      <c r="B55" s="3" t="s">
        <v>191</v>
      </c>
      <c r="C55" s="3"/>
      <c r="D55" s="11" t="s">
        <v>82</v>
      </c>
      <c r="E55" s="6">
        <f t="shared" ref="E55:E57" si="4">E56</f>
        <v>85000</v>
      </c>
    </row>
    <row r="56" spans="1:5" x14ac:dyDescent="0.25">
      <c r="A56" s="3" t="s">
        <v>27</v>
      </c>
      <c r="B56" s="3" t="s">
        <v>193</v>
      </c>
      <c r="C56" s="3"/>
      <c r="D56" s="11" t="s">
        <v>136</v>
      </c>
      <c r="E56" s="6">
        <f t="shared" si="4"/>
        <v>85000</v>
      </c>
    </row>
    <row r="57" spans="1:5" ht="30" x14ac:dyDescent="0.25">
      <c r="A57" s="3" t="s">
        <v>27</v>
      </c>
      <c r="B57" s="3" t="s">
        <v>195</v>
      </c>
      <c r="C57" s="3"/>
      <c r="D57" s="11" t="s">
        <v>83</v>
      </c>
      <c r="E57" s="6">
        <f t="shared" si="4"/>
        <v>85000</v>
      </c>
    </row>
    <row r="58" spans="1:5" x14ac:dyDescent="0.25">
      <c r="A58" s="3" t="s">
        <v>27</v>
      </c>
      <c r="B58" s="3" t="s">
        <v>195</v>
      </c>
      <c r="C58" s="3" t="s">
        <v>55</v>
      </c>
      <c r="D58" s="11" t="s">
        <v>56</v>
      </c>
      <c r="E58" s="6">
        <f>225000-140000</f>
        <v>85000</v>
      </c>
    </row>
    <row r="59" spans="1:5" ht="30" x14ac:dyDescent="0.25">
      <c r="A59" s="3" t="s">
        <v>27</v>
      </c>
      <c r="B59" s="3" t="s">
        <v>204</v>
      </c>
      <c r="C59" s="3"/>
      <c r="D59" s="8" t="s">
        <v>271</v>
      </c>
      <c r="E59" s="6">
        <f>E60+E66</f>
        <v>866034</v>
      </c>
    </row>
    <row r="60" spans="1:5" ht="30" x14ac:dyDescent="0.25">
      <c r="A60" s="3" t="s">
        <v>27</v>
      </c>
      <c r="B60" s="3" t="s">
        <v>205</v>
      </c>
      <c r="C60" s="3"/>
      <c r="D60" s="8" t="s">
        <v>72</v>
      </c>
      <c r="E60" s="6">
        <f t="shared" ref="E60:E62" si="5">E61</f>
        <v>480034</v>
      </c>
    </row>
    <row r="61" spans="1:5" ht="30" x14ac:dyDescent="0.25">
      <c r="A61" s="3" t="s">
        <v>27</v>
      </c>
      <c r="B61" s="3" t="s">
        <v>213</v>
      </c>
      <c r="C61" s="3"/>
      <c r="D61" s="8" t="s">
        <v>137</v>
      </c>
      <c r="E61" s="6">
        <f>E62+E64</f>
        <v>480034</v>
      </c>
    </row>
    <row r="62" spans="1:5" ht="30" x14ac:dyDescent="0.25">
      <c r="A62" s="3" t="s">
        <v>27</v>
      </c>
      <c r="B62" s="3" t="s">
        <v>214</v>
      </c>
      <c r="C62" s="3"/>
      <c r="D62" s="8" t="s">
        <v>84</v>
      </c>
      <c r="E62" s="6">
        <f t="shared" si="5"/>
        <v>381034</v>
      </c>
    </row>
    <row r="63" spans="1:5" x14ac:dyDescent="0.25">
      <c r="A63" s="3" t="s">
        <v>27</v>
      </c>
      <c r="B63" s="3" t="s">
        <v>214</v>
      </c>
      <c r="C63" s="3" t="s">
        <v>55</v>
      </c>
      <c r="D63" s="11" t="s">
        <v>56</v>
      </c>
      <c r="E63" s="6">
        <f>550500-169266-200</f>
        <v>381034</v>
      </c>
    </row>
    <row r="64" spans="1:5" x14ac:dyDescent="0.25">
      <c r="A64" s="3" t="s">
        <v>27</v>
      </c>
      <c r="B64" s="3" t="s">
        <v>285</v>
      </c>
      <c r="C64" s="3"/>
      <c r="D64" s="11" t="s">
        <v>286</v>
      </c>
      <c r="E64" s="6">
        <f>E65</f>
        <v>99000</v>
      </c>
    </row>
    <row r="65" spans="1:5" x14ac:dyDescent="0.25">
      <c r="A65" s="3" t="s">
        <v>27</v>
      </c>
      <c r="B65" s="3" t="s">
        <v>285</v>
      </c>
      <c r="C65" s="3" t="s">
        <v>55</v>
      </c>
      <c r="D65" s="11" t="s">
        <v>56</v>
      </c>
      <c r="E65" s="6">
        <v>99000</v>
      </c>
    </row>
    <row r="66" spans="1:5" ht="30" x14ac:dyDescent="0.25">
      <c r="A66" s="3" t="s">
        <v>27</v>
      </c>
      <c r="B66" s="3" t="s">
        <v>251</v>
      </c>
      <c r="C66" s="3"/>
      <c r="D66" s="11" t="s">
        <v>85</v>
      </c>
      <c r="E66" s="6">
        <f>E67+E70</f>
        <v>386000</v>
      </c>
    </row>
    <row r="67" spans="1:5" ht="30" x14ac:dyDescent="0.25">
      <c r="A67" s="3" t="s">
        <v>27</v>
      </c>
      <c r="B67" s="3" t="s">
        <v>261</v>
      </c>
      <c r="C67" s="3"/>
      <c r="D67" s="11" t="s">
        <v>138</v>
      </c>
      <c r="E67" s="6">
        <f>E68</f>
        <v>20000</v>
      </c>
    </row>
    <row r="68" spans="1:5" x14ac:dyDescent="0.25">
      <c r="A68" s="3" t="s">
        <v>27</v>
      </c>
      <c r="B68" s="3" t="s">
        <v>262</v>
      </c>
      <c r="C68" s="3"/>
      <c r="D68" s="11" t="s">
        <v>86</v>
      </c>
      <c r="E68" s="6">
        <f>E69</f>
        <v>20000</v>
      </c>
    </row>
    <row r="69" spans="1:5" x14ac:dyDescent="0.25">
      <c r="A69" s="3" t="s">
        <v>27</v>
      </c>
      <c r="B69" s="3" t="s">
        <v>262</v>
      </c>
      <c r="C69" s="3" t="s">
        <v>57</v>
      </c>
      <c r="D69" s="11" t="s">
        <v>58</v>
      </c>
      <c r="E69" s="6">
        <v>20000</v>
      </c>
    </row>
    <row r="70" spans="1:5" ht="30" x14ac:dyDescent="0.25">
      <c r="A70" s="3" t="s">
        <v>27</v>
      </c>
      <c r="B70" s="3" t="s">
        <v>252</v>
      </c>
      <c r="C70" s="3"/>
      <c r="D70" s="11" t="s">
        <v>139</v>
      </c>
      <c r="E70" s="6">
        <f>E71+E74+E77</f>
        <v>366000</v>
      </c>
    </row>
    <row r="71" spans="1:5" ht="45" x14ac:dyDescent="0.25">
      <c r="A71" s="3" t="s">
        <v>27</v>
      </c>
      <c r="B71" s="3" t="s">
        <v>263</v>
      </c>
      <c r="C71" s="3"/>
      <c r="D71" s="11" t="s">
        <v>87</v>
      </c>
      <c r="E71" s="6">
        <f>E72+E73</f>
        <v>297400</v>
      </c>
    </row>
    <row r="72" spans="1:5" ht="45" x14ac:dyDescent="0.25">
      <c r="A72" s="3" t="s">
        <v>27</v>
      </c>
      <c r="B72" s="3" t="s">
        <v>263</v>
      </c>
      <c r="C72" s="3" t="s">
        <v>53</v>
      </c>
      <c r="D72" s="11" t="s">
        <v>54</v>
      </c>
      <c r="E72" s="6">
        <v>263988.71999999997</v>
      </c>
    </row>
    <row r="73" spans="1:5" x14ac:dyDescent="0.25">
      <c r="A73" s="3" t="s">
        <v>27</v>
      </c>
      <c r="B73" s="3" t="s">
        <v>263</v>
      </c>
      <c r="C73" s="3" t="s">
        <v>55</v>
      </c>
      <c r="D73" s="11" t="s">
        <v>56</v>
      </c>
      <c r="E73" s="6">
        <v>33411.279999999999</v>
      </c>
    </row>
    <row r="74" spans="1:5" ht="45" x14ac:dyDescent="0.25">
      <c r="A74" s="3" t="s">
        <v>27</v>
      </c>
      <c r="B74" s="3" t="s">
        <v>264</v>
      </c>
      <c r="C74" s="3"/>
      <c r="D74" s="11" t="s">
        <v>88</v>
      </c>
      <c r="E74" s="6">
        <f>E75+E76</f>
        <v>66000</v>
      </c>
    </row>
    <row r="75" spans="1:5" ht="45" x14ac:dyDescent="0.25">
      <c r="A75" s="3" t="s">
        <v>27</v>
      </c>
      <c r="B75" s="3" t="s">
        <v>264</v>
      </c>
      <c r="C75" s="3" t="s">
        <v>53</v>
      </c>
      <c r="D75" s="11" t="s">
        <v>54</v>
      </c>
      <c r="E75" s="6">
        <v>49835.66</v>
      </c>
    </row>
    <row r="76" spans="1:5" x14ac:dyDescent="0.25">
      <c r="A76" s="3" t="s">
        <v>27</v>
      </c>
      <c r="B76" s="3" t="s">
        <v>264</v>
      </c>
      <c r="C76" s="3" t="s">
        <v>55</v>
      </c>
      <c r="D76" s="11" t="s">
        <v>56</v>
      </c>
      <c r="E76" s="6">
        <v>16164.34</v>
      </c>
    </row>
    <row r="77" spans="1:5" ht="75" x14ac:dyDescent="0.25">
      <c r="A77" s="3" t="s">
        <v>27</v>
      </c>
      <c r="B77" s="3" t="s">
        <v>305</v>
      </c>
      <c r="C77" s="3"/>
      <c r="D77" s="11" t="s">
        <v>306</v>
      </c>
      <c r="E77" s="6">
        <f>E78</f>
        <v>2600</v>
      </c>
    </row>
    <row r="78" spans="1:5" ht="45" x14ac:dyDescent="0.25">
      <c r="A78" s="3" t="s">
        <v>27</v>
      </c>
      <c r="B78" s="3" t="s">
        <v>305</v>
      </c>
      <c r="C78" s="3" t="s">
        <v>53</v>
      </c>
      <c r="D78" s="11" t="s">
        <v>54</v>
      </c>
      <c r="E78" s="6">
        <v>2600</v>
      </c>
    </row>
    <row r="79" spans="1:5" x14ac:dyDescent="0.25">
      <c r="A79" s="10" t="s">
        <v>28</v>
      </c>
      <c r="B79" s="10"/>
      <c r="C79" s="10"/>
      <c r="D79" s="1" t="s">
        <v>8</v>
      </c>
      <c r="E79" s="2">
        <f t="shared" ref="E79:E83" si="6">E80</f>
        <v>73100</v>
      </c>
    </row>
    <row r="80" spans="1:5" x14ac:dyDescent="0.25">
      <c r="A80" s="3" t="s">
        <v>29</v>
      </c>
      <c r="B80" s="3"/>
      <c r="C80" s="3"/>
      <c r="D80" s="8" t="s">
        <v>9</v>
      </c>
      <c r="E80" s="6">
        <f t="shared" si="6"/>
        <v>73100</v>
      </c>
    </row>
    <row r="81" spans="1:5" ht="30" x14ac:dyDescent="0.25">
      <c r="A81" s="3" t="s">
        <v>29</v>
      </c>
      <c r="B81" s="3" t="s">
        <v>204</v>
      </c>
      <c r="C81" s="3"/>
      <c r="D81" s="8" t="s">
        <v>271</v>
      </c>
      <c r="E81" s="6">
        <f t="shared" si="6"/>
        <v>73100</v>
      </c>
    </row>
    <row r="82" spans="1:5" ht="30" x14ac:dyDescent="0.25">
      <c r="A82" s="3" t="s">
        <v>29</v>
      </c>
      <c r="B82" s="3" t="s">
        <v>251</v>
      </c>
      <c r="C82" s="3"/>
      <c r="D82" s="11" t="s">
        <v>85</v>
      </c>
      <c r="E82" s="6">
        <f t="shared" si="6"/>
        <v>73100</v>
      </c>
    </row>
    <row r="83" spans="1:5" ht="30" x14ac:dyDescent="0.25">
      <c r="A83" s="3" t="s">
        <v>29</v>
      </c>
      <c r="B83" s="3" t="s">
        <v>252</v>
      </c>
      <c r="C83" s="3"/>
      <c r="D83" s="11" t="s">
        <v>139</v>
      </c>
      <c r="E83" s="6">
        <f t="shared" si="6"/>
        <v>73100</v>
      </c>
    </row>
    <row r="84" spans="1:5" ht="30" x14ac:dyDescent="0.25">
      <c r="A84" s="3" t="s">
        <v>29</v>
      </c>
      <c r="B84" s="3" t="s">
        <v>265</v>
      </c>
      <c r="C84" s="3"/>
      <c r="D84" s="8" t="s">
        <v>89</v>
      </c>
      <c r="E84" s="6">
        <f>E85+E86</f>
        <v>73100</v>
      </c>
    </row>
    <row r="85" spans="1:5" ht="45" x14ac:dyDescent="0.25">
      <c r="A85" s="3" t="s">
        <v>29</v>
      </c>
      <c r="B85" s="3" t="s">
        <v>265</v>
      </c>
      <c r="C85" s="3" t="s">
        <v>53</v>
      </c>
      <c r="D85" s="11" t="s">
        <v>54</v>
      </c>
      <c r="E85" s="6">
        <v>63034.62</v>
      </c>
    </row>
    <row r="86" spans="1:5" x14ac:dyDescent="0.25">
      <c r="A86" s="3" t="s">
        <v>29</v>
      </c>
      <c r="B86" s="3" t="s">
        <v>265</v>
      </c>
      <c r="C86" s="3" t="s">
        <v>55</v>
      </c>
      <c r="D86" s="11" t="s">
        <v>56</v>
      </c>
      <c r="E86" s="6">
        <v>10065.379999999999</v>
      </c>
    </row>
    <row r="87" spans="1:5" x14ac:dyDescent="0.25">
      <c r="A87" s="10" t="s">
        <v>47</v>
      </c>
      <c r="B87" s="10"/>
      <c r="C87" s="10"/>
      <c r="D87" s="1" t="s">
        <v>48</v>
      </c>
      <c r="E87" s="2">
        <f>E88+E95+E101</f>
        <v>243360</v>
      </c>
    </row>
    <row r="88" spans="1:5" x14ac:dyDescent="0.25">
      <c r="A88" s="10" t="s">
        <v>51</v>
      </c>
      <c r="B88" s="10"/>
      <c r="C88" s="10"/>
      <c r="D88" s="1" t="s">
        <v>52</v>
      </c>
      <c r="E88" s="2">
        <f>E89</f>
        <v>54500</v>
      </c>
    </row>
    <row r="89" spans="1:5" ht="30" x14ac:dyDescent="0.25">
      <c r="A89" s="3" t="s">
        <v>51</v>
      </c>
      <c r="B89" s="3" t="s">
        <v>204</v>
      </c>
      <c r="C89" s="3"/>
      <c r="D89" s="8" t="s">
        <v>271</v>
      </c>
      <c r="E89" s="6">
        <f>E90</f>
        <v>54500</v>
      </c>
    </row>
    <row r="90" spans="1:5" ht="30" x14ac:dyDescent="0.25">
      <c r="A90" s="3" t="s">
        <v>51</v>
      </c>
      <c r="B90" s="3" t="s">
        <v>251</v>
      </c>
      <c r="C90" s="3"/>
      <c r="D90" s="11" t="s">
        <v>85</v>
      </c>
      <c r="E90" s="6">
        <f>E91</f>
        <v>54500</v>
      </c>
    </row>
    <row r="91" spans="1:5" ht="30" x14ac:dyDescent="0.25">
      <c r="A91" s="3" t="s">
        <v>51</v>
      </c>
      <c r="B91" s="3" t="s">
        <v>252</v>
      </c>
      <c r="C91" s="3"/>
      <c r="D91" s="11" t="s">
        <v>139</v>
      </c>
      <c r="E91" s="6">
        <f>E92</f>
        <v>54500</v>
      </c>
    </row>
    <row r="92" spans="1:5" ht="30" x14ac:dyDescent="0.25">
      <c r="A92" s="3" t="s">
        <v>51</v>
      </c>
      <c r="B92" s="3" t="s">
        <v>266</v>
      </c>
      <c r="C92" s="3"/>
      <c r="D92" s="8" t="s">
        <v>90</v>
      </c>
      <c r="E92" s="6">
        <f>E93+E94</f>
        <v>54500</v>
      </c>
    </row>
    <row r="93" spans="1:5" ht="45" x14ac:dyDescent="0.25">
      <c r="A93" s="3" t="s">
        <v>51</v>
      </c>
      <c r="B93" s="3" t="s">
        <v>266</v>
      </c>
      <c r="C93" s="3" t="s">
        <v>53</v>
      </c>
      <c r="D93" s="11" t="s">
        <v>54</v>
      </c>
      <c r="E93" s="6">
        <v>49000</v>
      </c>
    </row>
    <row r="94" spans="1:5" x14ac:dyDescent="0.25">
      <c r="A94" s="3" t="s">
        <v>51</v>
      </c>
      <c r="B94" s="3" t="s">
        <v>266</v>
      </c>
      <c r="C94" s="3" t="s">
        <v>55</v>
      </c>
      <c r="D94" s="11" t="s">
        <v>56</v>
      </c>
      <c r="E94" s="6">
        <v>5500</v>
      </c>
    </row>
    <row r="95" spans="1:5" ht="29.25" x14ac:dyDescent="0.25">
      <c r="A95" s="10" t="s">
        <v>49</v>
      </c>
      <c r="B95" s="10"/>
      <c r="C95" s="10"/>
      <c r="D95" s="1" t="s">
        <v>50</v>
      </c>
      <c r="E95" s="2">
        <f t="shared" ref="E95:E99" si="7">E96</f>
        <v>188860</v>
      </c>
    </row>
    <row r="96" spans="1:5" ht="30" x14ac:dyDescent="0.25">
      <c r="A96" s="3" t="s">
        <v>49</v>
      </c>
      <c r="B96" s="3" t="s">
        <v>148</v>
      </c>
      <c r="C96" s="3"/>
      <c r="D96" s="8" t="s">
        <v>91</v>
      </c>
      <c r="E96" s="6">
        <f t="shared" si="7"/>
        <v>188860</v>
      </c>
    </row>
    <row r="97" spans="1:5" x14ac:dyDescent="0.25">
      <c r="A97" s="3" t="s">
        <v>49</v>
      </c>
      <c r="B97" s="3" t="s">
        <v>215</v>
      </c>
      <c r="C97" s="3"/>
      <c r="D97" s="8" t="s">
        <v>92</v>
      </c>
      <c r="E97" s="6">
        <f t="shared" si="7"/>
        <v>188860</v>
      </c>
    </row>
    <row r="98" spans="1:5" ht="30" x14ac:dyDescent="0.25">
      <c r="A98" s="3" t="s">
        <v>49</v>
      </c>
      <c r="B98" s="3" t="s">
        <v>216</v>
      </c>
      <c r="C98" s="3"/>
      <c r="D98" s="8" t="s">
        <v>143</v>
      </c>
      <c r="E98" s="6">
        <f t="shared" si="7"/>
        <v>188860</v>
      </c>
    </row>
    <row r="99" spans="1:5" x14ac:dyDescent="0.25">
      <c r="A99" s="3" t="s">
        <v>49</v>
      </c>
      <c r="B99" s="3" t="s">
        <v>217</v>
      </c>
      <c r="C99" s="3"/>
      <c r="D99" s="8" t="s">
        <v>93</v>
      </c>
      <c r="E99" s="6">
        <f t="shared" si="7"/>
        <v>188860</v>
      </c>
    </row>
    <row r="100" spans="1:5" x14ac:dyDescent="0.25">
      <c r="A100" s="3" t="s">
        <v>49</v>
      </c>
      <c r="B100" s="3" t="s">
        <v>217</v>
      </c>
      <c r="C100" s="3" t="s">
        <v>55</v>
      </c>
      <c r="D100" s="11" t="s">
        <v>56</v>
      </c>
      <c r="E100" s="6">
        <f>123760+65100</f>
        <v>188860</v>
      </c>
    </row>
    <row r="101" spans="1:5" ht="29.25" hidden="1" x14ac:dyDescent="0.25">
      <c r="A101" s="10" t="s">
        <v>287</v>
      </c>
      <c r="B101" s="10"/>
      <c r="C101" s="10"/>
      <c r="D101" s="15" t="s">
        <v>288</v>
      </c>
      <c r="E101" s="2">
        <f>E102</f>
        <v>0</v>
      </c>
    </row>
    <row r="102" spans="1:5" ht="45" hidden="1" x14ac:dyDescent="0.25">
      <c r="A102" s="3" t="s">
        <v>287</v>
      </c>
      <c r="B102" s="3" t="s">
        <v>148</v>
      </c>
      <c r="C102" s="3"/>
      <c r="D102" s="11" t="s">
        <v>289</v>
      </c>
      <c r="E102" s="6">
        <f>E103</f>
        <v>0</v>
      </c>
    </row>
    <row r="103" spans="1:5" ht="30" hidden="1" x14ac:dyDescent="0.25">
      <c r="A103" s="3" t="s">
        <v>287</v>
      </c>
      <c r="B103" s="3" t="s">
        <v>290</v>
      </c>
      <c r="C103" s="3"/>
      <c r="D103" s="11" t="s">
        <v>291</v>
      </c>
      <c r="E103" s="6">
        <f>E104</f>
        <v>0</v>
      </c>
    </row>
    <row r="104" spans="1:5" hidden="1" x14ac:dyDescent="0.25">
      <c r="A104" s="3" t="s">
        <v>287</v>
      </c>
      <c r="B104" s="3" t="s">
        <v>292</v>
      </c>
      <c r="C104" s="3"/>
      <c r="D104" s="11" t="s">
        <v>293</v>
      </c>
      <c r="E104" s="6">
        <f>E105</f>
        <v>0</v>
      </c>
    </row>
    <row r="105" spans="1:5" hidden="1" x14ac:dyDescent="0.25">
      <c r="A105" s="3" t="s">
        <v>287</v>
      </c>
      <c r="B105" s="3" t="s">
        <v>292</v>
      </c>
      <c r="C105" s="3" t="s">
        <v>55</v>
      </c>
      <c r="D105" s="11" t="s">
        <v>56</v>
      </c>
      <c r="E105" s="6">
        <v>0</v>
      </c>
    </row>
    <row r="106" spans="1:5" x14ac:dyDescent="0.25">
      <c r="A106" s="10" t="s">
        <v>30</v>
      </c>
      <c r="B106" s="10"/>
      <c r="C106" s="10"/>
      <c r="D106" s="1" t="s">
        <v>10</v>
      </c>
      <c r="E106" s="2">
        <f>E107+E112+E120</f>
        <v>19181002.420000002</v>
      </c>
    </row>
    <row r="107" spans="1:5" x14ac:dyDescent="0.25">
      <c r="A107" s="10" t="s">
        <v>144</v>
      </c>
      <c r="B107" s="10"/>
      <c r="C107" s="10"/>
      <c r="D107" s="1" t="s">
        <v>294</v>
      </c>
      <c r="E107" s="2">
        <f t="shared" ref="E107:E110" si="8">E108</f>
        <v>5500</v>
      </c>
    </row>
    <row r="108" spans="1:5" ht="30" x14ac:dyDescent="0.25">
      <c r="A108" s="3" t="s">
        <v>144</v>
      </c>
      <c r="B108" s="3" t="s">
        <v>128</v>
      </c>
      <c r="C108" s="3"/>
      <c r="D108" s="8" t="s">
        <v>145</v>
      </c>
      <c r="E108" s="6">
        <f t="shared" si="8"/>
        <v>5500</v>
      </c>
    </row>
    <row r="109" spans="1:5" hidden="1" x14ac:dyDescent="0.25">
      <c r="A109" s="3" t="s">
        <v>144</v>
      </c>
      <c r="B109" s="3" t="s">
        <v>146</v>
      </c>
      <c r="C109" s="3"/>
      <c r="D109" s="8" t="s">
        <v>78</v>
      </c>
      <c r="E109" s="6">
        <f t="shared" si="8"/>
        <v>5500</v>
      </c>
    </row>
    <row r="110" spans="1:5" ht="75" hidden="1" x14ac:dyDescent="0.25">
      <c r="A110" s="3" t="s">
        <v>144</v>
      </c>
      <c r="B110" s="3" t="s">
        <v>256</v>
      </c>
      <c r="C110" s="3"/>
      <c r="D110" s="14" t="s">
        <v>147</v>
      </c>
      <c r="E110" s="6">
        <f t="shared" si="8"/>
        <v>5500</v>
      </c>
    </row>
    <row r="111" spans="1:5" x14ac:dyDescent="0.25">
      <c r="A111" s="3" t="s">
        <v>144</v>
      </c>
      <c r="B111" s="3" t="s">
        <v>256</v>
      </c>
      <c r="C111" s="3" t="s">
        <v>55</v>
      </c>
      <c r="D111" s="8" t="s">
        <v>56</v>
      </c>
      <c r="E111" s="6">
        <v>5500</v>
      </c>
    </row>
    <row r="112" spans="1:5" x14ac:dyDescent="0.25">
      <c r="A112" s="10" t="s">
        <v>44</v>
      </c>
      <c r="B112" s="10"/>
      <c r="C112" s="10"/>
      <c r="D112" s="1" t="s">
        <v>11</v>
      </c>
      <c r="E112" s="2">
        <f t="shared" ref="E112:E114" si="9">E113</f>
        <v>5484133.3300000001</v>
      </c>
    </row>
    <row r="113" spans="1:5" ht="30" x14ac:dyDescent="0.25">
      <c r="A113" s="3" t="s">
        <v>44</v>
      </c>
      <c r="B113" s="3" t="s">
        <v>218</v>
      </c>
      <c r="C113" s="3"/>
      <c r="D113" s="8" t="s">
        <v>273</v>
      </c>
      <c r="E113" s="6">
        <f t="shared" si="9"/>
        <v>5484133.3300000001</v>
      </c>
    </row>
    <row r="114" spans="1:5" ht="30" x14ac:dyDescent="0.25">
      <c r="A114" s="3" t="s">
        <v>44</v>
      </c>
      <c r="B114" s="3" t="s">
        <v>219</v>
      </c>
      <c r="C114" s="3"/>
      <c r="D114" s="8" t="s">
        <v>94</v>
      </c>
      <c r="E114" s="6">
        <f t="shared" si="9"/>
        <v>5484133.3300000001</v>
      </c>
    </row>
    <row r="115" spans="1:5" ht="20.25" customHeight="1" x14ac:dyDescent="0.25">
      <c r="A115" s="3" t="s">
        <v>44</v>
      </c>
      <c r="B115" s="3" t="s">
        <v>220</v>
      </c>
      <c r="C115" s="3"/>
      <c r="D115" s="8" t="s">
        <v>149</v>
      </c>
      <c r="E115" s="6">
        <f>E117+E119</f>
        <v>5484133.3300000001</v>
      </c>
    </row>
    <row r="116" spans="1:5" x14ac:dyDescent="0.25">
      <c r="A116" s="3" t="s">
        <v>44</v>
      </c>
      <c r="B116" s="3" t="s">
        <v>221</v>
      </c>
      <c r="C116" s="3"/>
      <c r="D116" s="8" t="s">
        <v>95</v>
      </c>
      <c r="E116" s="6">
        <f>E117</f>
        <v>1371033.33</v>
      </c>
    </row>
    <row r="117" spans="1:5" x14ac:dyDescent="0.25">
      <c r="A117" s="3" t="s">
        <v>44</v>
      </c>
      <c r="B117" s="3" t="s">
        <v>221</v>
      </c>
      <c r="C117" s="3" t="s">
        <v>57</v>
      </c>
      <c r="D117" s="11" t="s">
        <v>58</v>
      </c>
      <c r="E117" s="6">
        <f>1442760-71726.67</f>
        <v>1371033.33</v>
      </c>
    </row>
    <row r="118" spans="1:5" ht="18.75" customHeight="1" x14ac:dyDescent="0.25">
      <c r="A118" s="3" t="s">
        <v>44</v>
      </c>
      <c r="B118" s="3" t="s">
        <v>222</v>
      </c>
      <c r="C118" s="3"/>
      <c r="D118" s="11" t="s">
        <v>295</v>
      </c>
      <c r="E118" s="6">
        <f>E119</f>
        <v>4113100</v>
      </c>
    </row>
    <row r="119" spans="1:5" x14ac:dyDescent="0.25">
      <c r="A119" s="3" t="s">
        <v>44</v>
      </c>
      <c r="B119" s="3" t="s">
        <v>222</v>
      </c>
      <c r="C119" s="3" t="s">
        <v>57</v>
      </c>
      <c r="D119" s="11" t="s">
        <v>58</v>
      </c>
      <c r="E119" s="6">
        <v>4113100</v>
      </c>
    </row>
    <row r="120" spans="1:5" x14ac:dyDescent="0.25">
      <c r="A120" s="10" t="s">
        <v>63</v>
      </c>
      <c r="B120" s="10"/>
      <c r="C120" s="10"/>
      <c r="D120" s="1" t="s">
        <v>64</v>
      </c>
      <c r="E120" s="2">
        <f>E121+E136</f>
        <v>13691369.09</v>
      </c>
    </row>
    <row r="121" spans="1:5" ht="30" x14ac:dyDescent="0.25">
      <c r="A121" s="3" t="s">
        <v>63</v>
      </c>
      <c r="B121" s="3" t="s">
        <v>218</v>
      </c>
      <c r="C121" s="3"/>
      <c r="D121" s="8" t="s">
        <v>273</v>
      </c>
      <c r="E121" s="6">
        <f t="shared" ref="E121:E122" si="10">E122</f>
        <v>13406153.09</v>
      </c>
    </row>
    <row r="122" spans="1:5" ht="30" x14ac:dyDescent="0.25">
      <c r="A122" s="3" t="s">
        <v>63</v>
      </c>
      <c r="B122" s="3" t="s">
        <v>219</v>
      </c>
      <c r="C122" s="3"/>
      <c r="D122" s="8" t="s">
        <v>94</v>
      </c>
      <c r="E122" s="6">
        <f t="shared" si="10"/>
        <v>13406153.09</v>
      </c>
    </row>
    <row r="123" spans="1:5" ht="33.75" customHeight="1" x14ac:dyDescent="0.25">
      <c r="A123" s="3" t="s">
        <v>63</v>
      </c>
      <c r="B123" s="3" t="s">
        <v>223</v>
      </c>
      <c r="C123" s="3"/>
      <c r="D123" s="11" t="s">
        <v>150</v>
      </c>
      <c r="E123" s="6">
        <f>E124+E126+E128+E130+E132+E134</f>
        <v>13406153.09</v>
      </c>
    </row>
    <row r="124" spans="1:5" ht="30" x14ac:dyDescent="0.25">
      <c r="A124" s="3" t="s">
        <v>63</v>
      </c>
      <c r="B124" s="3" t="s">
        <v>296</v>
      </c>
      <c r="C124" s="3"/>
      <c r="D124" s="11" t="s">
        <v>297</v>
      </c>
      <c r="E124" s="6">
        <f>E125</f>
        <v>3177600</v>
      </c>
    </row>
    <row r="125" spans="1:5" x14ac:dyDescent="0.25">
      <c r="A125" s="3" t="s">
        <v>63</v>
      </c>
      <c r="B125" s="3" t="s">
        <v>296</v>
      </c>
      <c r="C125" s="3" t="s">
        <v>55</v>
      </c>
      <c r="D125" s="11" t="s">
        <v>56</v>
      </c>
      <c r="E125" s="6">
        <f>1503300+1674300</f>
        <v>3177600</v>
      </c>
    </row>
    <row r="126" spans="1:5" ht="30" x14ac:dyDescent="0.25">
      <c r="A126" s="3" t="s">
        <v>63</v>
      </c>
      <c r="B126" s="3" t="s">
        <v>298</v>
      </c>
      <c r="C126" s="3"/>
      <c r="D126" s="11" t="s">
        <v>299</v>
      </c>
      <c r="E126" s="6">
        <f>E127</f>
        <v>1350800</v>
      </c>
    </row>
    <row r="127" spans="1:5" x14ac:dyDescent="0.25">
      <c r="A127" s="3" t="s">
        <v>63</v>
      </c>
      <c r="B127" s="3" t="s">
        <v>298</v>
      </c>
      <c r="C127" s="3" t="s">
        <v>55</v>
      </c>
      <c r="D127" s="11" t="s">
        <v>56</v>
      </c>
      <c r="E127" s="6">
        <v>1350800</v>
      </c>
    </row>
    <row r="128" spans="1:5" x14ac:dyDescent="0.25">
      <c r="A128" s="3" t="s">
        <v>63</v>
      </c>
      <c r="B128" s="3" t="s">
        <v>224</v>
      </c>
      <c r="C128" s="3"/>
      <c r="D128" s="11" t="s">
        <v>96</v>
      </c>
      <c r="E128" s="6">
        <f>E129</f>
        <v>5527758</v>
      </c>
    </row>
    <row r="129" spans="1:5" x14ac:dyDescent="0.25">
      <c r="A129" s="3" t="s">
        <v>63</v>
      </c>
      <c r="B129" s="3" t="s">
        <v>224</v>
      </c>
      <c r="C129" s="3" t="s">
        <v>55</v>
      </c>
      <c r="D129" s="11" t="s">
        <v>56</v>
      </c>
      <c r="E129" s="6">
        <v>5527758</v>
      </c>
    </row>
    <row r="130" spans="1:5" ht="30" x14ac:dyDescent="0.25">
      <c r="A130" s="3" t="s">
        <v>63</v>
      </c>
      <c r="B130" s="3" t="s">
        <v>225</v>
      </c>
      <c r="C130" s="3"/>
      <c r="D130" s="11" t="s">
        <v>151</v>
      </c>
      <c r="E130" s="6">
        <f>E131</f>
        <v>562720.18999999994</v>
      </c>
    </row>
    <row r="131" spans="1:5" x14ac:dyDescent="0.25">
      <c r="A131" s="3" t="s">
        <v>63</v>
      </c>
      <c r="B131" s="3" t="s">
        <v>225</v>
      </c>
      <c r="C131" s="3" t="s">
        <v>55</v>
      </c>
      <c r="D131" s="11" t="s">
        <v>56</v>
      </c>
      <c r="E131" s="6">
        <f>328494+683162.19+1070193.9-1519129.9</f>
        <v>562720.18999999994</v>
      </c>
    </row>
    <row r="132" spans="1:5" x14ac:dyDescent="0.25">
      <c r="A132" s="3" t="s">
        <v>63</v>
      </c>
      <c r="B132" s="3" t="s">
        <v>226</v>
      </c>
      <c r="C132" s="3"/>
      <c r="D132" s="11" t="s">
        <v>197</v>
      </c>
      <c r="E132" s="6">
        <f>E133</f>
        <v>1114765</v>
      </c>
    </row>
    <row r="133" spans="1:5" x14ac:dyDescent="0.25">
      <c r="A133" s="3" t="s">
        <v>63</v>
      </c>
      <c r="B133" s="3" t="s">
        <v>226</v>
      </c>
      <c r="C133" s="3" t="s">
        <v>55</v>
      </c>
      <c r="D133" s="11" t="s">
        <v>56</v>
      </c>
      <c r="E133" s="6">
        <f>907703+207062</f>
        <v>1114765</v>
      </c>
    </row>
    <row r="134" spans="1:5" ht="30" x14ac:dyDescent="0.25">
      <c r="A134" s="3" t="s">
        <v>63</v>
      </c>
      <c r="B134" s="3" t="s">
        <v>315</v>
      </c>
      <c r="C134" s="3"/>
      <c r="D134" s="11" t="s">
        <v>297</v>
      </c>
      <c r="E134" s="6">
        <f>E135</f>
        <v>1672509.9</v>
      </c>
    </row>
    <row r="135" spans="1:5" x14ac:dyDescent="0.25">
      <c r="A135" s="3" t="s">
        <v>63</v>
      </c>
      <c r="B135" s="3" t="s">
        <v>315</v>
      </c>
      <c r="C135" s="3" t="s">
        <v>55</v>
      </c>
      <c r="D135" s="11" t="s">
        <v>56</v>
      </c>
      <c r="E135" s="6">
        <v>1672509.9</v>
      </c>
    </row>
    <row r="136" spans="1:5" ht="45" x14ac:dyDescent="0.25">
      <c r="A136" s="3" t="s">
        <v>63</v>
      </c>
      <c r="B136" s="3" t="s">
        <v>148</v>
      </c>
      <c r="C136" s="3"/>
      <c r="D136" s="11" t="s">
        <v>289</v>
      </c>
      <c r="E136" s="6">
        <f>E137</f>
        <v>285216</v>
      </c>
    </row>
    <row r="137" spans="1:5" ht="30" x14ac:dyDescent="0.25">
      <c r="A137" s="3" t="s">
        <v>63</v>
      </c>
      <c r="B137" s="3" t="s">
        <v>290</v>
      </c>
      <c r="C137" s="3"/>
      <c r="D137" s="11" t="s">
        <v>291</v>
      </c>
      <c r="E137" s="6">
        <f>E138</f>
        <v>285216</v>
      </c>
    </row>
    <row r="138" spans="1:5" x14ac:dyDescent="0.25">
      <c r="A138" s="3" t="s">
        <v>63</v>
      </c>
      <c r="B138" s="3" t="s">
        <v>292</v>
      </c>
      <c r="C138" s="3"/>
      <c r="D138" s="11" t="s">
        <v>293</v>
      </c>
      <c r="E138" s="6">
        <f>E139</f>
        <v>285216</v>
      </c>
    </row>
    <row r="139" spans="1:5" x14ac:dyDescent="0.25">
      <c r="A139" s="3" t="s">
        <v>63</v>
      </c>
      <c r="B139" s="3" t="s">
        <v>292</v>
      </c>
      <c r="C139" s="3" t="s">
        <v>55</v>
      </c>
      <c r="D139" s="11" t="s">
        <v>56</v>
      </c>
      <c r="E139" s="6">
        <v>285216</v>
      </c>
    </row>
    <row r="140" spans="1:5" x14ac:dyDescent="0.25">
      <c r="A140" s="10" t="s">
        <v>31</v>
      </c>
      <c r="B140" s="10"/>
      <c r="C140" s="10"/>
      <c r="D140" s="1" t="s">
        <v>12</v>
      </c>
      <c r="E140" s="2">
        <f>E141+E151+E159</f>
        <v>10387794.239999998</v>
      </c>
    </row>
    <row r="141" spans="1:5" x14ac:dyDescent="0.25">
      <c r="A141" s="10" t="s">
        <v>32</v>
      </c>
      <c r="B141" s="10"/>
      <c r="C141" s="10"/>
      <c r="D141" s="1" t="s">
        <v>13</v>
      </c>
      <c r="E141" s="2">
        <f>E142</f>
        <v>3986754.07</v>
      </c>
    </row>
    <row r="142" spans="1:5" ht="45" x14ac:dyDescent="0.25">
      <c r="A142" s="3" t="s">
        <v>32</v>
      </c>
      <c r="B142" s="3" t="s">
        <v>152</v>
      </c>
      <c r="C142" s="3"/>
      <c r="D142" s="8" t="s">
        <v>274</v>
      </c>
      <c r="E142" s="6">
        <f>E143</f>
        <v>3986754.07</v>
      </c>
    </row>
    <row r="143" spans="1:5" x14ac:dyDescent="0.25">
      <c r="A143" s="3" t="s">
        <v>32</v>
      </c>
      <c r="B143" s="3" t="s">
        <v>153</v>
      </c>
      <c r="C143" s="3"/>
      <c r="D143" s="11" t="s">
        <v>65</v>
      </c>
      <c r="E143" s="6">
        <f>E144</f>
        <v>3986754.07</v>
      </c>
    </row>
    <row r="144" spans="1:5" x14ac:dyDescent="0.25">
      <c r="A144" s="3" t="s">
        <v>32</v>
      </c>
      <c r="B144" s="3" t="s">
        <v>154</v>
      </c>
      <c r="C144" s="3"/>
      <c r="D144" s="11" t="s">
        <v>155</v>
      </c>
      <c r="E144" s="6">
        <f>E145+E147+E149</f>
        <v>3986754.07</v>
      </c>
    </row>
    <row r="145" spans="1:5" x14ac:dyDescent="0.25">
      <c r="A145" s="3" t="s">
        <v>32</v>
      </c>
      <c r="B145" s="3" t="s">
        <v>156</v>
      </c>
      <c r="C145" s="3"/>
      <c r="D145" s="11" t="s">
        <v>97</v>
      </c>
      <c r="E145" s="6">
        <f>E146</f>
        <v>1123073.5</v>
      </c>
    </row>
    <row r="146" spans="1:5" x14ac:dyDescent="0.25">
      <c r="A146" s="3" t="s">
        <v>32</v>
      </c>
      <c r="B146" s="3" t="s">
        <v>156</v>
      </c>
      <c r="C146" s="3" t="s">
        <v>55</v>
      </c>
      <c r="D146" s="11" t="s">
        <v>56</v>
      </c>
      <c r="E146" s="6">
        <f>542339+511084.5+69650</f>
        <v>1123073.5</v>
      </c>
    </row>
    <row r="147" spans="1:5" ht="30" x14ac:dyDescent="0.25">
      <c r="A147" s="3" t="s">
        <v>32</v>
      </c>
      <c r="B147" s="3" t="s">
        <v>282</v>
      </c>
      <c r="C147" s="3"/>
      <c r="D147" s="11" t="s">
        <v>99</v>
      </c>
      <c r="E147" s="6">
        <f>E148</f>
        <v>464689.64999999997</v>
      </c>
    </row>
    <row r="148" spans="1:5" x14ac:dyDescent="0.25">
      <c r="A148" s="3" t="s">
        <v>32</v>
      </c>
      <c r="B148" s="3" t="s">
        <v>282</v>
      </c>
      <c r="C148" s="3" t="s">
        <v>55</v>
      </c>
      <c r="D148" s="11" t="s">
        <v>56</v>
      </c>
      <c r="E148" s="6">
        <f>417822.72+46866.93</f>
        <v>464689.64999999997</v>
      </c>
    </row>
    <row r="149" spans="1:5" x14ac:dyDescent="0.25">
      <c r="A149" s="3" t="s">
        <v>32</v>
      </c>
      <c r="B149" s="3" t="s">
        <v>338</v>
      </c>
      <c r="C149" s="3"/>
      <c r="D149" s="11" t="s">
        <v>339</v>
      </c>
      <c r="E149" s="6">
        <f>E150</f>
        <v>2398990.92</v>
      </c>
    </row>
    <row r="150" spans="1:5" x14ac:dyDescent="0.25">
      <c r="A150" s="3" t="s">
        <v>32</v>
      </c>
      <c r="B150" s="3" t="s">
        <v>338</v>
      </c>
      <c r="C150" s="3" t="s">
        <v>55</v>
      </c>
      <c r="D150" s="11" t="s">
        <v>56</v>
      </c>
      <c r="E150" s="6">
        <v>2398990.92</v>
      </c>
    </row>
    <row r="151" spans="1:5" x14ac:dyDescent="0.25">
      <c r="A151" s="10" t="s">
        <v>33</v>
      </c>
      <c r="B151" s="10"/>
      <c r="C151" s="10"/>
      <c r="D151" s="1" t="s">
        <v>14</v>
      </c>
      <c r="E151" s="2">
        <f>E152</f>
        <v>2769141.04</v>
      </c>
    </row>
    <row r="152" spans="1:5" ht="45" x14ac:dyDescent="0.25">
      <c r="A152" s="3" t="s">
        <v>33</v>
      </c>
      <c r="B152" s="3" t="s">
        <v>152</v>
      </c>
      <c r="C152" s="3"/>
      <c r="D152" s="8" t="s">
        <v>274</v>
      </c>
      <c r="E152" s="6">
        <f>E153</f>
        <v>2769141.04</v>
      </c>
    </row>
    <row r="153" spans="1:5" ht="30" x14ac:dyDescent="0.25">
      <c r="A153" s="3" t="s">
        <v>33</v>
      </c>
      <c r="B153" s="3" t="s">
        <v>158</v>
      </c>
      <c r="C153" s="3"/>
      <c r="D153" s="8" t="s">
        <v>100</v>
      </c>
      <c r="E153" s="6">
        <f>E154</f>
        <v>2769141.04</v>
      </c>
    </row>
    <row r="154" spans="1:5" ht="30" x14ac:dyDescent="0.25">
      <c r="A154" s="3" t="s">
        <v>33</v>
      </c>
      <c r="B154" s="3" t="s">
        <v>159</v>
      </c>
      <c r="C154" s="3"/>
      <c r="D154" s="8" t="s">
        <v>160</v>
      </c>
      <c r="E154" s="6">
        <f>E155+E157</f>
        <v>2769141.04</v>
      </c>
    </row>
    <row r="155" spans="1:5" ht="30" x14ac:dyDescent="0.25">
      <c r="A155" s="3" t="s">
        <v>33</v>
      </c>
      <c r="B155" s="3" t="s">
        <v>268</v>
      </c>
      <c r="C155" s="3"/>
      <c r="D155" s="8" t="s">
        <v>269</v>
      </c>
      <c r="E155" s="6">
        <f>E156</f>
        <v>2156626.21</v>
      </c>
    </row>
    <row r="156" spans="1:5" x14ac:dyDescent="0.25">
      <c r="A156" s="3" t="s">
        <v>33</v>
      </c>
      <c r="B156" s="3" t="s">
        <v>268</v>
      </c>
      <c r="C156" s="3" t="s">
        <v>55</v>
      </c>
      <c r="D156" s="11" t="s">
        <v>56</v>
      </c>
      <c r="E156" s="6">
        <f>2611938-455311.79</f>
        <v>2156626.21</v>
      </c>
    </row>
    <row r="157" spans="1:5" hidden="1" x14ac:dyDescent="0.25">
      <c r="A157" s="3" t="s">
        <v>33</v>
      </c>
      <c r="B157" s="3" t="s">
        <v>270</v>
      </c>
      <c r="C157" s="3"/>
      <c r="D157" s="11" t="s">
        <v>300</v>
      </c>
      <c r="E157" s="6">
        <f>E158</f>
        <v>612514.83000000007</v>
      </c>
    </row>
    <row r="158" spans="1:5" hidden="1" x14ac:dyDescent="0.25">
      <c r="A158" s="3" t="s">
        <v>33</v>
      </c>
      <c r="B158" s="3" t="s">
        <v>270</v>
      </c>
      <c r="C158" s="3" t="s">
        <v>55</v>
      </c>
      <c r="D158" s="11" t="s">
        <v>56</v>
      </c>
      <c r="E158" s="6">
        <f>1472900-912900+479640-427125.17</f>
        <v>612514.83000000007</v>
      </c>
    </row>
    <row r="159" spans="1:5" x14ac:dyDescent="0.25">
      <c r="A159" s="10" t="s">
        <v>34</v>
      </c>
      <c r="B159" s="10"/>
      <c r="C159" s="10"/>
      <c r="D159" s="1" t="s">
        <v>15</v>
      </c>
      <c r="E159" s="2">
        <f>E160</f>
        <v>3631899.13</v>
      </c>
    </row>
    <row r="160" spans="1:5" ht="45" x14ac:dyDescent="0.25">
      <c r="A160" s="3" t="s">
        <v>34</v>
      </c>
      <c r="B160" s="3" t="s">
        <v>152</v>
      </c>
      <c r="C160" s="3"/>
      <c r="D160" s="8" t="s">
        <v>274</v>
      </c>
      <c r="E160" s="6">
        <f>E161</f>
        <v>3631899.13</v>
      </c>
    </row>
    <row r="161" spans="1:5" ht="30" x14ac:dyDescent="0.25">
      <c r="A161" s="3" t="s">
        <v>34</v>
      </c>
      <c r="B161" s="3" t="s">
        <v>161</v>
      </c>
      <c r="C161" s="3"/>
      <c r="D161" s="8" t="s">
        <v>101</v>
      </c>
      <c r="E161" s="6">
        <f>E162+E167+E170+E174</f>
        <v>3631899.13</v>
      </c>
    </row>
    <row r="162" spans="1:5" x14ac:dyDescent="0.25">
      <c r="A162" s="3" t="s">
        <v>34</v>
      </c>
      <c r="B162" s="3" t="s">
        <v>162</v>
      </c>
      <c r="C162" s="3"/>
      <c r="D162" s="8" t="s">
        <v>163</v>
      </c>
      <c r="E162" s="6">
        <f>E163+E165</f>
        <v>1036694.33</v>
      </c>
    </row>
    <row r="163" spans="1:5" x14ac:dyDescent="0.25">
      <c r="A163" s="3" t="s">
        <v>34</v>
      </c>
      <c r="B163" s="3" t="s">
        <v>164</v>
      </c>
      <c r="C163" s="3"/>
      <c r="D163" s="11" t="s">
        <v>102</v>
      </c>
      <c r="E163" s="6">
        <f>E164</f>
        <v>451466</v>
      </c>
    </row>
    <row r="164" spans="1:5" x14ac:dyDescent="0.25">
      <c r="A164" s="3" t="s">
        <v>34</v>
      </c>
      <c r="B164" s="3" t="s">
        <v>164</v>
      </c>
      <c r="C164" s="3" t="s">
        <v>55</v>
      </c>
      <c r="D164" s="11" t="s">
        <v>56</v>
      </c>
      <c r="E164" s="6">
        <v>451466</v>
      </c>
    </row>
    <row r="165" spans="1:5" ht="30" x14ac:dyDescent="0.25">
      <c r="A165" s="3" t="s">
        <v>34</v>
      </c>
      <c r="B165" s="3" t="s">
        <v>165</v>
      </c>
      <c r="C165" s="3"/>
      <c r="D165" s="11" t="s">
        <v>103</v>
      </c>
      <c r="E165" s="6">
        <f>E166</f>
        <v>585228.32999999996</v>
      </c>
    </row>
    <row r="166" spans="1:5" x14ac:dyDescent="0.25">
      <c r="A166" s="3" t="s">
        <v>34</v>
      </c>
      <c r="B166" s="3" t="s">
        <v>165</v>
      </c>
      <c r="C166" s="3" t="s">
        <v>55</v>
      </c>
      <c r="D166" s="11" t="s">
        <v>56</v>
      </c>
      <c r="E166" s="6">
        <f>497866+87362.33</f>
        <v>585228.32999999996</v>
      </c>
    </row>
    <row r="167" spans="1:5" x14ac:dyDescent="0.25">
      <c r="A167" s="3" t="s">
        <v>34</v>
      </c>
      <c r="B167" s="3" t="s">
        <v>166</v>
      </c>
      <c r="C167" s="3"/>
      <c r="D167" s="11" t="s">
        <v>167</v>
      </c>
      <c r="E167" s="6">
        <f>E168+E172</f>
        <v>1595304.8</v>
      </c>
    </row>
    <row r="168" spans="1:5" x14ac:dyDescent="0.25">
      <c r="A168" s="3" t="s">
        <v>34</v>
      </c>
      <c r="B168" s="3" t="s">
        <v>168</v>
      </c>
      <c r="C168" s="3"/>
      <c r="D168" s="11" t="s">
        <v>104</v>
      </c>
      <c r="E168" s="6">
        <f>E169</f>
        <v>860804.8</v>
      </c>
    </row>
    <row r="169" spans="1:5" x14ac:dyDescent="0.25">
      <c r="A169" s="3" t="s">
        <v>34</v>
      </c>
      <c r="B169" s="3" t="s">
        <v>168</v>
      </c>
      <c r="C169" s="3" t="s">
        <v>55</v>
      </c>
      <c r="D169" s="11" t="s">
        <v>56</v>
      </c>
      <c r="E169" s="6">
        <f>1009428-148623.2</f>
        <v>860804.8</v>
      </c>
    </row>
    <row r="170" spans="1:5" x14ac:dyDescent="0.25">
      <c r="A170" s="3" t="s">
        <v>34</v>
      </c>
      <c r="B170" s="3" t="s">
        <v>169</v>
      </c>
      <c r="C170" s="3"/>
      <c r="D170" s="11" t="s">
        <v>301</v>
      </c>
      <c r="E170" s="6">
        <f>E171</f>
        <v>87000</v>
      </c>
    </row>
    <row r="171" spans="1:5" x14ac:dyDescent="0.25">
      <c r="A171" s="3" t="s">
        <v>34</v>
      </c>
      <c r="B171" s="3" t="s">
        <v>169</v>
      </c>
      <c r="C171" s="3" t="s">
        <v>55</v>
      </c>
      <c r="D171" s="11" t="s">
        <v>56</v>
      </c>
      <c r="E171" s="6">
        <f>103400-16400</f>
        <v>87000</v>
      </c>
    </row>
    <row r="172" spans="1:5" x14ac:dyDescent="0.25">
      <c r="A172" s="3" t="s">
        <v>34</v>
      </c>
      <c r="B172" s="3" t="s">
        <v>170</v>
      </c>
      <c r="C172" s="3"/>
      <c r="D172" s="11" t="s">
        <v>105</v>
      </c>
      <c r="E172" s="6">
        <f>E173</f>
        <v>734500</v>
      </c>
    </row>
    <row r="173" spans="1:5" x14ac:dyDescent="0.25">
      <c r="A173" s="3" t="s">
        <v>34</v>
      </c>
      <c r="B173" s="3" t="s">
        <v>170</v>
      </c>
      <c r="C173" s="3" t="s">
        <v>55</v>
      </c>
      <c r="D173" s="11" t="s">
        <v>56</v>
      </c>
      <c r="E173" s="6">
        <f>298565+277777+158158</f>
        <v>734500</v>
      </c>
    </row>
    <row r="174" spans="1:5" x14ac:dyDescent="0.25">
      <c r="A174" s="3" t="s">
        <v>34</v>
      </c>
      <c r="B174" s="3" t="s">
        <v>302</v>
      </c>
      <c r="C174" s="3"/>
      <c r="D174" s="11" t="s">
        <v>303</v>
      </c>
      <c r="E174" s="6">
        <f>E175</f>
        <v>912900</v>
      </c>
    </row>
    <row r="175" spans="1:5" x14ac:dyDescent="0.25">
      <c r="A175" s="3" t="s">
        <v>34</v>
      </c>
      <c r="B175" s="3" t="s">
        <v>302</v>
      </c>
      <c r="C175" s="3" t="s">
        <v>55</v>
      </c>
      <c r="D175" s="11" t="s">
        <v>56</v>
      </c>
      <c r="E175" s="6">
        <v>912900</v>
      </c>
    </row>
    <row r="176" spans="1:5" x14ac:dyDescent="0.25">
      <c r="A176" s="10" t="s">
        <v>35</v>
      </c>
      <c r="B176" s="10"/>
      <c r="C176" s="10"/>
      <c r="D176" s="1" t="s">
        <v>18</v>
      </c>
      <c r="E176" s="2">
        <f>E177+E188+E204+E229+E239</f>
        <v>52854882.75</v>
      </c>
    </row>
    <row r="177" spans="1:5" x14ac:dyDescent="0.25">
      <c r="A177" s="10" t="s">
        <v>36</v>
      </c>
      <c r="B177" s="10"/>
      <c r="C177" s="10"/>
      <c r="D177" s="1" t="s">
        <v>19</v>
      </c>
      <c r="E177" s="2">
        <f t="shared" ref="E177:E179" si="11">E178</f>
        <v>14024671.49</v>
      </c>
    </row>
    <row r="178" spans="1:5" ht="30" x14ac:dyDescent="0.25">
      <c r="A178" s="3" t="s">
        <v>36</v>
      </c>
      <c r="B178" s="3" t="s">
        <v>140</v>
      </c>
      <c r="C178" s="3"/>
      <c r="D178" s="8" t="s">
        <v>275</v>
      </c>
      <c r="E178" s="6">
        <f t="shared" si="11"/>
        <v>14024671.49</v>
      </c>
    </row>
    <row r="179" spans="1:5" x14ac:dyDescent="0.25">
      <c r="A179" s="3" t="s">
        <v>36</v>
      </c>
      <c r="B179" s="3" t="s">
        <v>227</v>
      </c>
      <c r="C179" s="3"/>
      <c r="D179" s="8" t="s">
        <v>106</v>
      </c>
      <c r="E179" s="6">
        <f t="shared" si="11"/>
        <v>14024671.49</v>
      </c>
    </row>
    <row r="180" spans="1:5" x14ac:dyDescent="0.25">
      <c r="A180" s="3" t="s">
        <v>36</v>
      </c>
      <c r="B180" s="3" t="s">
        <v>228</v>
      </c>
      <c r="C180" s="3"/>
      <c r="D180" s="8" t="s">
        <v>174</v>
      </c>
      <c r="E180" s="6">
        <f>E181+E185</f>
        <v>14024671.49</v>
      </c>
    </row>
    <row r="181" spans="1:5" ht="45" x14ac:dyDescent="0.25">
      <c r="A181" s="3" t="s">
        <v>36</v>
      </c>
      <c r="B181" s="3" t="s">
        <v>229</v>
      </c>
      <c r="C181" s="3"/>
      <c r="D181" s="8" t="s">
        <v>107</v>
      </c>
      <c r="E181" s="6">
        <f>E182+E183+E184</f>
        <v>10041671.49</v>
      </c>
    </row>
    <row r="182" spans="1:5" ht="45" x14ac:dyDescent="0.25">
      <c r="A182" s="3" t="s">
        <v>36</v>
      </c>
      <c r="B182" s="3" t="s">
        <v>229</v>
      </c>
      <c r="C182" s="3" t="s">
        <v>53</v>
      </c>
      <c r="D182" s="11" t="s">
        <v>54</v>
      </c>
      <c r="E182" s="6">
        <v>3039062.65</v>
      </c>
    </row>
    <row r="183" spans="1:5" x14ac:dyDescent="0.25">
      <c r="A183" s="3" t="s">
        <v>36</v>
      </c>
      <c r="B183" s="3" t="s">
        <v>229</v>
      </c>
      <c r="C183" s="3" t="s">
        <v>55</v>
      </c>
      <c r="D183" s="11" t="s">
        <v>56</v>
      </c>
      <c r="E183" s="6">
        <v>6681150.6299999999</v>
      </c>
    </row>
    <row r="184" spans="1:5" x14ac:dyDescent="0.25">
      <c r="A184" s="3" t="s">
        <v>36</v>
      </c>
      <c r="B184" s="3" t="s">
        <v>229</v>
      </c>
      <c r="C184" s="3" t="s">
        <v>57</v>
      </c>
      <c r="D184" s="11" t="s">
        <v>58</v>
      </c>
      <c r="E184" s="6">
        <f>356158.21-34700</f>
        <v>321458.21000000002</v>
      </c>
    </row>
    <row r="185" spans="1:5" ht="45" x14ac:dyDescent="0.25">
      <c r="A185" s="3" t="s">
        <v>36</v>
      </c>
      <c r="B185" s="3" t="s">
        <v>230</v>
      </c>
      <c r="C185" s="3"/>
      <c r="D185" s="8" t="s">
        <v>108</v>
      </c>
      <c r="E185" s="6">
        <f>E186+E187</f>
        <v>3983000</v>
      </c>
    </row>
    <row r="186" spans="1:5" ht="45" x14ac:dyDescent="0.25">
      <c r="A186" s="3" t="s">
        <v>36</v>
      </c>
      <c r="B186" s="3" t="s">
        <v>230</v>
      </c>
      <c r="C186" s="3" t="s">
        <v>53</v>
      </c>
      <c r="D186" s="11" t="s">
        <v>54</v>
      </c>
      <c r="E186" s="6">
        <f>3234000+351600+340400</f>
        <v>3926000</v>
      </c>
    </row>
    <row r="187" spans="1:5" x14ac:dyDescent="0.25">
      <c r="A187" s="3" t="s">
        <v>36</v>
      </c>
      <c r="B187" s="3" t="s">
        <v>230</v>
      </c>
      <c r="C187" s="3" t="s">
        <v>55</v>
      </c>
      <c r="D187" s="11" t="s">
        <v>56</v>
      </c>
      <c r="E187" s="6">
        <f>32000+25000</f>
        <v>57000</v>
      </c>
    </row>
    <row r="188" spans="1:5" x14ac:dyDescent="0.25">
      <c r="A188" s="10" t="s">
        <v>37</v>
      </c>
      <c r="B188" s="3"/>
      <c r="C188" s="10"/>
      <c r="D188" s="1" t="s">
        <v>20</v>
      </c>
      <c r="E188" s="2">
        <f>E189</f>
        <v>14372602.969999999</v>
      </c>
    </row>
    <row r="189" spans="1:5" ht="30" x14ac:dyDescent="0.25">
      <c r="A189" s="3" t="s">
        <v>37</v>
      </c>
      <c r="B189" s="3" t="s">
        <v>140</v>
      </c>
      <c r="C189" s="3"/>
      <c r="D189" s="8" t="s">
        <v>275</v>
      </c>
      <c r="E189" s="6">
        <f>E190</f>
        <v>14372602.969999999</v>
      </c>
    </row>
    <row r="190" spans="1:5" x14ac:dyDescent="0.25">
      <c r="A190" s="3" t="s">
        <v>37</v>
      </c>
      <c r="B190" s="3" t="s">
        <v>227</v>
      </c>
      <c r="C190" s="3"/>
      <c r="D190" s="8" t="s">
        <v>106</v>
      </c>
      <c r="E190" s="6">
        <f>E191+E199</f>
        <v>14372602.969999999</v>
      </c>
    </row>
    <row r="191" spans="1:5" ht="30" x14ac:dyDescent="0.25">
      <c r="A191" s="3" t="s">
        <v>37</v>
      </c>
      <c r="B191" s="3" t="s">
        <v>231</v>
      </c>
      <c r="C191" s="3"/>
      <c r="D191" s="8" t="s">
        <v>177</v>
      </c>
      <c r="E191" s="6">
        <f>E192+E196</f>
        <v>13561682.969999999</v>
      </c>
    </row>
    <row r="192" spans="1:5" ht="30" x14ac:dyDescent="0.25">
      <c r="A192" s="3" t="s">
        <v>37</v>
      </c>
      <c r="B192" s="3" t="s">
        <v>232</v>
      </c>
      <c r="C192" s="3"/>
      <c r="D192" s="8" t="s">
        <v>109</v>
      </c>
      <c r="E192" s="6">
        <f>E193+E194+E195</f>
        <v>3443082.9699999997</v>
      </c>
    </row>
    <row r="193" spans="1:5" ht="45" x14ac:dyDescent="0.25">
      <c r="A193" s="3" t="s">
        <v>37</v>
      </c>
      <c r="B193" s="3" t="s">
        <v>232</v>
      </c>
      <c r="C193" s="3" t="s">
        <v>53</v>
      </c>
      <c r="D193" s="11" t="s">
        <v>54</v>
      </c>
      <c r="E193" s="6">
        <v>218615</v>
      </c>
    </row>
    <row r="194" spans="1:5" x14ac:dyDescent="0.25">
      <c r="A194" s="3" t="s">
        <v>37</v>
      </c>
      <c r="B194" s="3" t="s">
        <v>232</v>
      </c>
      <c r="C194" s="3" t="s">
        <v>55</v>
      </c>
      <c r="D194" s="11" t="s">
        <v>56</v>
      </c>
      <c r="E194" s="6">
        <f>3112240.03-248-912.69</f>
        <v>3111079.34</v>
      </c>
    </row>
    <row r="195" spans="1:5" x14ac:dyDescent="0.25">
      <c r="A195" s="3" t="s">
        <v>37</v>
      </c>
      <c r="B195" s="3" t="s">
        <v>232</v>
      </c>
      <c r="C195" s="3" t="s">
        <v>57</v>
      </c>
      <c r="D195" s="11" t="s">
        <v>58</v>
      </c>
      <c r="E195" s="6">
        <f>190000-77524.06+912.69</f>
        <v>113388.63</v>
      </c>
    </row>
    <row r="196" spans="1:5" ht="75" x14ac:dyDescent="0.25">
      <c r="A196" s="3" t="s">
        <v>37</v>
      </c>
      <c r="B196" s="3" t="s">
        <v>233</v>
      </c>
      <c r="C196" s="3"/>
      <c r="D196" s="11" t="s">
        <v>110</v>
      </c>
      <c r="E196" s="6">
        <f>E197+E198</f>
        <v>10118600</v>
      </c>
    </row>
    <row r="197" spans="1:5" ht="45" x14ac:dyDescent="0.25">
      <c r="A197" s="3" t="s">
        <v>37</v>
      </c>
      <c r="B197" s="3" t="s">
        <v>233</v>
      </c>
      <c r="C197" s="3" t="s">
        <v>53</v>
      </c>
      <c r="D197" s="11" t="s">
        <v>54</v>
      </c>
      <c r="E197" s="6">
        <f>9209000+541600</f>
        <v>9750600</v>
      </c>
    </row>
    <row r="198" spans="1:5" x14ac:dyDescent="0.25">
      <c r="A198" s="3" t="s">
        <v>37</v>
      </c>
      <c r="B198" s="3" t="s">
        <v>233</v>
      </c>
      <c r="C198" s="3" t="s">
        <v>55</v>
      </c>
      <c r="D198" s="11" t="s">
        <v>56</v>
      </c>
      <c r="E198" s="6">
        <v>368000</v>
      </c>
    </row>
    <row r="199" spans="1:5" ht="30" x14ac:dyDescent="0.25">
      <c r="A199" s="3" t="s">
        <v>37</v>
      </c>
      <c r="B199" s="3" t="s">
        <v>234</v>
      </c>
      <c r="C199" s="3"/>
      <c r="D199" s="11" t="s">
        <v>178</v>
      </c>
      <c r="E199" s="6">
        <f>E200+E202</f>
        <v>810920</v>
      </c>
    </row>
    <row r="200" spans="1:5" ht="30" x14ac:dyDescent="0.25">
      <c r="A200" s="3" t="s">
        <v>37</v>
      </c>
      <c r="B200" s="3" t="s">
        <v>235</v>
      </c>
      <c r="C200" s="3"/>
      <c r="D200" s="11" t="s">
        <v>179</v>
      </c>
      <c r="E200" s="6">
        <f>E201</f>
        <v>155600</v>
      </c>
    </row>
    <row r="201" spans="1:5" x14ac:dyDescent="0.25">
      <c r="A201" s="3" t="s">
        <v>37</v>
      </c>
      <c r="B201" s="3" t="s">
        <v>235</v>
      </c>
      <c r="C201" s="3" t="s">
        <v>55</v>
      </c>
      <c r="D201" s="11" t="s">
        <v>56</v>
      </c>
      <c r="E201" s="6">
        <v>155600</v>
      </c>
    </row>
    <row r="202" spans="1:5" ht="30" x14ac:dyDescent="0.25">
      <c r="A202" s="3" t="s">
        <v>37</v>
      </c>
      <c r="B202" s="3" t="s">
        <v>236</v>
      </c>
      <c r="C202" s="3"/>
      <c r="D202" s="11" t="s">
        <v>180</v>
      </c>
      <c r="E202" s="6">
        <f>E203</f>
        <v>655320</v>
      </c>
    </row>
    <row r="203" spans="1:5" x14ac:dyDescent="0.25">
      <c r="A203" s="3" t="s">
        <v>37</v>
      </c>
      <c r="B203" s="3" t="s">
        <v>236</v>
      </c>
      <c r="C203" s="3" t="s">
        <v>55</v>
      </c>
      <c r="D203" s="11" t="s">
        <v>56</v>
      </c>
      <c r="E203" s="6">
        <v>655320</v>
      </c>
    </row>
    <row r="204" spans="1:5" x14ac:dyDescent="0.25">
      <c r="A204" s="10" t="s">
        <v>267</v>
      </c>
      <c r="B204" s="10"/>
      <c r="C204" s="10"/>
      <c r="D204" s="15" t="s">
        <v>279</v>
      </c>
      <c r="E204" s="2">
        <f>E205</f>
        <v>23495928.960000001</v>
      </c>
    </row>
    <row r="205" spans="1:5" ht="30" x14ac:dyDescent="0.25">
      <c r="A205" s="3" t="s">
        <v>267</v>
      </c>
      <c r="B205" s="3" t="s">
        <v>140</v>
      </c>
      <c r="C205" s="3"/>
      <c r="D205" s="11" t="s">
        <v>275</v>
      </c>
      <c r="E205" s="6">
        <f>E206</f>
        <v>23495928.960000001</v>
      </c>
    </row>
    <row r="206" spans="1:5" x14ac:dyDescent="0.25">
      <c r="A206" s="3" t="s">
        <v>267</v>
      </c>
      <c r="B206" s="3" t="s">
        <v>141</v>
      </c>
      <c r="C206" s="3"/>
      <c r="D206" s="8" t="s">
        <v>111</v>
      </c>
      <c r="E206" s="6">
        <f>E207+E218</f>
        <v>23495928.960000001</v>
      </c>
    </row>
    <row r="207" spans="1:5" ht="30" x14ac:dyDescent="0.25">
      <c r="A207" s="3" t="s">
        <v>267</v>
      </c>
      <c r="B207" s="3" t="s">
        <v>142</v>
      </c>
      <c r="C207" s="3"/>
      <c r="D207" s="8" t="s">
        <v>183</v>
      </c>
      <c r="E207" s="6">
        <f>E208+E212+E214+E216</f>
        <v>19375973.539999999</v>
      </c>
    </row>
    <row r="208" spans="1:5" ht="30" x14ac:dyDescent="0.25">
      <c r="A208" s="3" t="s">
        <v>267</v>
      </c>
      <c r="B208" s="3" t="s">
        <v>237</v>
      </c>
      <c r="C208" s="3"/>
      <c r="D208" s="8" t="s">
        <v>112</v>
      </c>
      <c r="E208" s="6">
        <f>E209+E210+E211</f>
        <v>18745973.539999999</v>
      </c>
    </row>
    <row r="209" spans="1:5" ht="45" hidden="1" x14ac:dyDescent="0.25">
      <c r="A209" s="3" t="s">
        <v>267</v>
      </c>
      <c r="B209" s="3" t="s">
        <v>237</v>
      </c>
      <c r="C209" s="3" t="s">
        <v>53</v>
      </c>
      <c r="D209" s="11" t="s">
        <v>54</v>
      </c>
      <c r="E209" s="6">
        <v>7356810.8600000003</v>
      </c>
    </row>
    <row r="210" spans="1:5" hidden="1" x14ac:dyDescent="0.25">
      <c r="A210" s="3" t="s">
        <v>267</v>
      </c>
      <c r="B210" s="3" t="s">
        <v>237</v>
      </c>
      <c r="C210" s="3" t="s">
        <v>55</v>
      </c>
      <c r="D210" s="11" t="s">
        <v>56</v>
      </c>
      <c r="E210" s="6">
        <f>10029521.59+1020708-58120.07+162119.68</f>
        <v>11154229.199999999</v>
      </c>
    </row>
    <row r="211" spans="1:5" x14ac:dyDescent="0.25">
      <c r="A211" s="3" t="s">
        <v>267</v>
      </c>
      <c r="B211" s="3" t="s">
        <v>237</v>
      </c>
      <c r="C211" s="3" t="s">
        <v>57</v>
      </c>
      <c r="D211" s="11" t="s">
        <v>58</v>
      </c>
      <c r="E211" s="6">
        <f>292483.48-57550</f>
        <v>234933.47999999998</v>
      </c>
    </row>
    <row r="212" spans="1:5" ht="30" x14ac:dyDescent="0.25">
      <c r="A212" s="3" t="s">
        <v>267</v>
      </c>
      <c r="B212" s="3" t="s">
        <v>238</v>
      </c>
      <c r="C212" s="3"/>
      <c r="D212" s="11" t="s">
        <v>113</v>
      </c>
      <c r="E212" s="6">
        <f>E213</f>
        <v>277408</v>
      </c>
    </row>
    <row r="213" spans="1:5" x14ac:dyDescent="0.25">
      <c r="A213" s="3" t="s">
        <v>267</v>
      </c>
      <c r="B213" s="3" t="s">
        <v>238</v>
      </c>
      <c r="C213" s="3" t="s">
        <v>55</v>
      </c>
      <c r="D213" s="11" t="s">
        <v>56</v>
      </c>
      <c r="E213" s="6">
        <f>330000-52592</f>
        <v>277408</v>
      </c>
    </row>
    <row r="214" spans="1:5" x14ac:dyDescent="0.25">
      <c r="A214" s="3" t="s">
        <v>267</v>
      </c>
      <c r="B214" s="3" t="s">
        <v>316</v>
      </c>
      <c r="C214" s="3"/>
      <c r="D214" s="11" t="s">
        <v>317</v>
      </c>
      <c r="E214" s="6">
        <f>E215</f>
        <v>300000</v>
      </c>
    </row>
    <row r="215" spans="1:5" x14ac:dyDescent="0.25">
      <c r="A215" s="3" t="s">
        <v>267</v>
      </c>
      <c r="B215" s="3" t="s">
        <v>316</v>
      </c>
      <c r="C215" s="3" t="s">
        <v>55</v>
      </c>
      <c r="D215" s="11" t="s">
        <v>56</v>
      </c>
      <c r="E215" s="6">
        <v>300000</v>
      </c>
    </row>
    <row r="216" spans="1:5" x14ac:dyDescent="0.25">
      <c r="A216" s="3" t="s">
        <v>267</v>
      </c>
      <c r="B216" s="3" t="s">
        <v>318</v>
      </c>
      <c r="C216" s="3"/>
      <c r="D216" s="11" t="s">
        <v>317</v>
      </c>
      <c r="E216" s="6">
        <f>E217</f>
        <v>52592</v>
      </c>
    </row>
    <row r="217" spans="1:5" x14ac:dyDescent="0.25">
      <c r="A217" s="3" t="s">
        <v>267</v>
      </c>
      <c r="B217" s="3" t="s">
        <v>318</v>
      </c>
      <c r="C217" s="3" t="s">
        <v>55</v>
      </c>
      <c r="D217" s="11" t="s">
        <v>56</v>
      </c>
      <c r="E217" s="6">
        <v>52592</v>
      </c>
    </row>
    <row r="218" spans="1:5" x14ac:dyDescent="0.25">
      <c r="A218" s="3" t="s">
        <v>267</v>
      </c>
      <c r="B218" s="3" t="s">
        <v>239</v>
      </c>
      <c r="C218" s="3"/>
      <c r="D218" s="11" t="s">
        <v>185</v>
      </c>
      <c r="E218" s="6">
        <f>E223+E227+E221+E219</f>
        <v>4119955.42</v>
      </c>
    </row>
    <row r="219" spans="1:5" ht="30" x14ac:dyDescent="0.25">
      <c r="A219" s="3" t="s">
        <v>267</v>
      </c>
      <c r="B219" s="3" t="s">
        <v>329</v>
      </c>
      <c r="C219" s="3"/>
      <c r="D219" s="11" t="s">
        <v>319</v>
      </c>
      <c r="E219" s="6">
        <f>E220</f>
        <v>745500</v>
      </c>
    </row>
    <row r="220" spans="1:5" ht="45" x14ac:dyDescent="0.25">
      <c r="A220" s="3" t="s">
        <v>267</v>
      </c>
      <c r="B220" s="3" t="s">
        <v>329</v>
      </c>
      <c r="C220" s="3" t="s">
        <v>53</v>
      </c>
      <c r="D220" s="11" t="s">
        <v>54</v>
      </c>
      <c r="E220" s="6">
        <v>745500</v>
      </c>
    </row>
    <row r="221" spans="1:5" ht="30" x14ac:dyDescent="0.25">
      <c r="A221" s="3" t="s">
        <v>267</v>
      </c>
      <c r="B221" s="3" t="s">
        <v>330</v>
      </c>
      <c r="C221" s="3"/>
      <c r="D221" s="11" t="s">
        <v>319</v>
      </c>
      <c r="E221" s="6">
        <f>E222</f>
        <v>74550</v>
      </c>
    </row>
    <row r="222" spans="1:5" ht="45" x14ac:dyDescent="0.25">
      <c r="A222" s="3" t="s">
        <v>267</v>
      </c>
      <c r="B222" s="3" t="s">
        <v>330</v>
      </c>
      <c r="C222" s="3" t="s">
        <v>53</v>
      </c>
      <c r="D222" s="11" t="s">
        <v>54</v>
      </c>
      <c r="E222" s="6">
        <v>74550</v>
      </c>
    </row>
    <row r="223" spans="1:5" ht="30" x14ac:dyDescent="0.25">
      <c r="A223" s="3" t="s">
        <v>267</v>
      </c>
      <c r="B223" s="3" t="s">
        <v>240</v>
      </c>
      <c r="C223" s="3"/>
      <c r="D223" s="11" t="s">
        <v>114</v>
      </c>
      <c r="E223" s="6">
        <f>E224+E225+E226</f>
        <v>3200705.42</v>
      </c>
    </row>
    <row r="224" spans="1:5" ht="45" x14ac:dyDescent="0.25">
      <c r="A224" s="3" t="s">
        <v>267</v>
      </c>
      <c r="B224" s="3" t="s">
        <v>240</v>
      </c>
      <c r="C224" s="3" t="s">
        <v>53</v>
      </c>
      <c r="D224" s="11" t="s">
        <v>54</v>
      </c>
      <c r="E224" s="6">
        <f>2693022.02-74550</f>
        <v>2618472.02</v>
      </c>
    </row>
    <row r="225" spans="1:5" x14ac:dyDescent="0.25">
      <c r="A225" s="3" t="s">
        <v>267</v>
      </c>
      <c r="B225" s="3" t="s">
        <v>240</v>
      </c>
      <c r="C225" s="3" t="s">
        <v>55</v>
      </c>
      <c r="D225" s="11" t="s">
        <v>56</v>
      </c>
      <c r="E225" s="6">
        <v>575899.68999999994</v>
      </c>
    </row>
    <row r="226" spans="1:5" x14ac:dyDescent="0.25">
      <c r="A226" s="3" t="s">
        <v>267</v>
      </c>
      <c r="B226" s="3" t="s">
        <v>240</v>
      </c>
      <c r="C226" s="3" t="s">
        <v>57</v>
      </c>
      <c r="D226" s="11" t="s">
        <v>58</v>
      </c>
      <c r="E226" s="6">
        <f>10533.71-4200</f>
        <v>6333.7099999999991</v>
      </c>
    </row>
    <row r="227" spans="1:5" x14ac:dyDescent="0.25">
      <c r="A227" s="3" t="s">
        <v>267</v>
      </c>
      <c r="B227" s="3" t="s">
        <v>241</v>
      </c>
      <c r="C227" s="3"/>
      <c r="D227" s="11" t="s">
        <v>115</v>
      </c>
      <c r="E227" s="6">
        <f>E228</f>
        <v>99200</v>
      </c>
    </row>
    <row r="228" spans="1:5" x14ac:dyDescent="0.25">
      <c r="A228" s="3" t="s">
        <v>267</v>
      </c>
      <c r="B228" s="3" t="s">
        <v>241</v>
      </c>
      <c r="C228" s="3" t="s">
        <v>55</v>
      </c>
      <c r="D228" s="11" t="s">
        <v>56</v>
      </c>
      <c r="E228" s="6">
        <v>99200</v>
      </c>
    </row>
    <row r="229" spans="1:5" x14ac:dyDescent="0.25">
      <c r="A229" s="10" t="s">
        <v>38</v>
      </c>
      <c r="B229" s="10"/>
      <c r="C229" s="10"/>
      <c r="D229" s="1" t="s">
        <v>280</v>
      </c>
      <c r="E229" s="2">
        <f t="shared" ref="E229:E231" si="12">E230</f>
        <v>902631.33000000007</v>
      </c>
    </row>
    <row r="230" spans="1:5" ht="30" x14ac:dyDescent="0.25">
      <c r="A230" s="3" t="s">
        <v>38</v>
      </c>
      <c r="B230" s="3" t="s">
        <v>140</v>
      </c>
      <c r="C230" s="3"/>
      <c r="D230" s="8" t="s">
        <v>275</v>
      </c>
      <c r="E230" s="6">
        <f t="shared" si="12"/>
        <v>902631.33000000007</v>
      </c>
    </row>
    <row r="231" spans="1:5" x14ac:dyDescent="0.25">
      <c r="A231" s="3" t="s">
        <v>38</v>
      </c>
      <c r="B231" s="3" t="s">
        <v>227</v>
      </c>
      <c r="C231" s="3"/>
      <c r="D231" s="8" t="s">
        <v>106</v>
      </c>
      <c r="E231" s="6">
        <f t="shared" si="12"/>
        <v>902631.33000000007</v>
      </c>
    </row>
    <row r="232" spans="1:5" ht="30" x14ac:dyDescent="0.25">
      <c r="A232" s="3" t="s">
        <v>37</v>
      </c>
      <c r="B232" s="3" t="s">
        <v>234</v>
      </c>
      <c r="C232" s="3"/>
      <c r="D232" s="11" t="s">
        <v>178</v>
      </c>
      <c r="E232" s="6">
        <f>E233+E235</f>
        <v>902631.33000000007</v>
      </c>
    </row>
    <row r="233" spans="1:5" x14ac:dyDescent="0.25">
      <c r="A233" s="3" t="s">
        <v>38</v>
      </c>
      <c r="B233" s="3" t="s">
        <v>242</v>
      </c>
      <c r="C233" s="3"/>
      <c r="D233" s="8" t="s">
        <v>255</v>
      </c>
      <c r="E233" s="6">
        <f>E234</f>
        <v>113500</v>
      </c>
    </row>
    <row r="234" spans="1:5" x14ac:dyDescent="0.25">
      <c r="A234" s="3" t="s">
        <v>38</v>
      </c>
      <c r="B234" s="3" t="s">
        <v>242</v>
      </c>
      <c r="C234" s="3" t="s">
        <v>55</v>
      </c>
      <c r="D234" s="11" t="s">
        <v>56</v>
      </c>
      <c r="E234" s="6">
        <v>113500</v>
      </c>
    </row>
    <row r="235" spans="1:5" x14ac:dyDescent="0.25">
      <c r="A235" s="3" t="s">
        <v>38</v>
      </c>
      <c r="B235" s="3" t="s">
        <v>243</v>
      </c>
      <c r="C235" s="3"/>
      <c r="D235" s="11" t="s">
        <v>116</v>
      </c>
      <c r="E235" s="6">
        <f>E236</f>
        <v>789131.33000000007</v>
      </c>
    </row>
    <row r="236" spans="1:5" x14ac:dyDescent="0.25">
      <c r="A236" s="3" t="s">
        <v>38</v>
      </c>
      <c r="B236" s="3" t="s">
        <v>243</v>
      </c>
      <c r="C236" s="3" t="s">
        <v>55</v>
      </c>
      <c r="D236" s="11" t="s">
        <v>56</v>
      </c>
      <c r="E236" s="6">
        <f>1189667.5-400536.17</f>
        <v>789131.33000000007</v>
      </c>
    </row>
    <row r="237" spans="1:5" hidden="1" x14ac:dyDescent="0.25">
      <c r="A237" s="10" t="s">
        <v>307</v>
      </c>
      <c r="B237" s="10"/>
      <c r="C237" s="10"/>
      <c r="D237" s="15" t="s">
        <v>308</v>
      </c>
      <c r="E237" s="2">
        <f>E238</f>
        <v>59048</v>
      </c>
    </row>
    <row r="238" spans="1:5" ht="30" hidden="1" x14ac:dyDescent="0.25">
      <c r="A238" s="3" t="s">
        <v>307</v>
      </c>
      <c r="B238" s="3" t="s">
        <v>140</v>
      </c>
      <c r="C238" s="3"/>
      <c r="D238" s="11" t="s">
        <v>309</v>
      </c>
      <c r="E238" s="6">
        <f>E239</f>
        <v>59048</v>
      </c>
    </row>
    <row r="239" spans="1:5" x14ac:dyDescent="0.25">
      <c r="A239" s="3" t="s">
        <v>307</v>
      </c>
      <c r="B239" s="3" t="s">
        <v>227</v>
      </c>
      <c r="C239" s="3"/>
      <c r="D239" s="8" t="s">
        <v>106</v>
      </c>
      <c r="E239" s="6">
        <f>E240+E243</f>
        <v>59048</v>
      </c>
    </row>
    <row r="240" spans="1:5" x14ac:dyDescent="0.25">
      <c r="A240" s="3" t="s">
        <v>307</v>
      </c>
      <c r="B240" s="3" t="s">
        <v>228</v>
      </c>
      <c r="C240" s="3"/>
      <c r="D240" s="8" t="s">
        <v>174</v>
      </c>
      <c r="E240" s="6">
        <f>E241</f>
        <v>34000</v>
      </c>
    </row>
    <row r="241" spans="1:5" ht="30" x14ac:dyDescent="0.25">
      <c r="A241" s="3" t="s">
        <v>307</v>
      </c>
      <c r="B241" s="3" t="s">
        <v>320</v>
      </c>
      <c r="C241" s="3"/>
      <c r="D241" s="8" t="s">
        <v>321</v>
      </c>
      <c r="E241" s="6">
        <f>E242</f>
        <v>34000</v>
      </c>
    </row>
    <row r="242" spans="1:5" x14ac:dyDescent="0.25">
      <c r="A242" s="3" t="s">
        <v>307</v>
      </c>
      <c r="B242" s="3" t="s">
        <v>320</v>
      </c>
      <c r="C242" s="3" t="s">
        <v>55</v>
      </c>
      <c r="D242" s="11" t="s">
        <v>56</v>
      </c>
      <c r="E242" s="6">
        <v>34000</v>
      </c>
    </row>
    <row r="243" spans="1:5" ht="30" x14ac:dyDescent="0.25">
      <c r="A243" s="3" t="s">
        <v>307</v>
      </c>
      <c r="B243" s="3" t="s">
        <v>231</v>
      </c>
      <c r="C243" s="3"/>
      <c r="D243" s="8" t="s">
        <v>177</v>
      </c>
      <c r="E243" s="6">
        <f>E244+E246</f>
        <v>25048</v>
      </c>
    </row>
    <row r="244" spans="1:5" ht="46.5" customHeight="1" x14ac:dyDescent="0.25">
      <c r="A244" s="3" t="s">
        <v>307</v>
      </c>
      <c r="B244" s="3" t="s">
        <v>310</v>
      </c>
      <c r="C244" s="3"/>
      <c r="D244" s="11" t="s">
        <v>311</v>
      </c>
      <c r="E244" s="6">
        <f>E245</f>
        <v>24800</v>
      </c>
    </row>
    <row r="245" spans="1:5" ht="30" x14ac:dyDescent="0.25">
      <c r="A245" s="3" t="s">
        <v>307</v>
      </c>
      <c r="B245" s="3" t="s">
        <v>310</v>
      </c>
      <c r="C245" s="3" t="s">
        <v>55</v>
      </c>
      <c r="D245" s="11" t="s">
        <v>312</v>
      </c>
      <c r="E245" s="6">
        <v>24800</v>
      </c>
    </row>
    <row r="246" spans="1:5" ht="45" x14ac:dyDescent="0.25">
      <c r="A246" s="3" t="s">
        <v>307</v>
      </c>
      <c r="B246" s="3" t="s">
        <v>322</v>
      </c>
      <c r="C246" s="3"/>
      <c r="D246" s="11" t="s">
        <v>311</v>
      </c>
      <c r="E246" s="6">
        <f>E247</f>
        <v>248</v>
      </c>
    </row>
    <row r="247" spans="1:5" ht="30" x14ac:dyDescent="0.25">
      <c r="A247" s="3" t="s">
        <v>307</v>
      </c>
      <c r="B247" s="3" t="s">
        <v>322</v>
      </c>
      <c r="C247" s="3" t="s">
        <v>55</v>
      </c>
      <c r="D247" s="11" t="s">
        <v>312</v>
      </c>
      <c r="E247" s="6">
        <v>248</v>
      </c>
    </row>
    <row r="248" spans="1:5" x14ac:dyDescent="0.25">
      <c r="A248" s="10" t="s">
        <v>39</v>
      </c>
      <c r="B248" s="10"/>
      <c r="C248" s="10"/>
      <c r="D248" s="1" t="s">
        <v>258</v>
      </c>
      <c r="E248" s="2">
        <f>E249</f>
        <v>10364135.27</v>
      </c>
    </row>
    <row r="249" spans="1:5" x14ac:dyDescent="0.25">
      <c r="A249" s="3" t="s">
        <v>40</v>
      </c>
      <c r="B249" s="3"/>
      <c r="C249" s="3"/>
      <c r="D249" s="8" t="s">
        <v>21</v>
      </c>
      <c r="E249" s="6">
        <f>E250</f>
        <v>10364135.27</v>
      </c>
    </row>
    <row r="250" spans="1:5" ht="17.25" customHeight="1" x14ac:dyDescent="0.25">
      <c r="A250" s="3" t="s">
        <v>40</v>
      </c>
      <c r="B250" s="3" t="s">
        <v>171</v>
      </c>
      <c r="C250" s="3"/>
      <c r="D250" s="8" t="s">
        <v>276</v>
      </c>
      <c r="E250" s="6">
        <f>E251+E271</f>
        <v>10364135.27</v>
      </c>
    </row>
    <row r="251" spans="1:5" ht="30" x14ac:dyDescent="0.25">
      <c r="A251" s="3" t="s">
        <v>40</v>
      </c>
      <c r="B251" s="3" t="s">
        <v>172</v>
      </c>
      <c r="C251" s="3"/>
      <c r="D251" s="8" t="s">
        <v>117</v>
      </c>
      <c r="E251" s="6">
        <f>E252+E259</f>
        <v>8376901.7199999988</v>
      </c>
    </row>
    <row r="252" spans="1:5" x14ac:dyDescent="0.25">
      <c r="A252" s="3" t="s">
        <v>40</v>
      </c>
      <c r="B252" s="3" t="s">
        <v>173</v>
      </c>
      <c r="C252" s="3"/>
      <c r="D252" s="8" t="s">
        <v>189</v>
      </c>
      <c r="E252" s="6">
        <f>E253+E257</f>
        <v>1583924.3900000001</v>
      </c>
    </row>
    <row r="253" spans="1:5" x14ac:dyDescent="0.25">
      <c r="A253" s="3" t="s">
        <v>40</v>
      </c>
      <c r="B253" s="3" t="s">
        <v>175</v>
      </c>
      <c r="C253" s="3"/>
      <c r="D253" s="8" t="s">
        <v>118</v>
      </c>
      <c r="E253" s="6">
        <f>E254+E255+E256</f>
        <v>1513924.3900000001</v>
      </c>
    </row>
    <row r="254" spans="1:5" ht="45" x14ac:dyDescent="0.25">
      <c r="A254" s="3" t="s">
        <v>40</v>
      </c>
      <c r="B254" s="3" t="s">
        <v>175</v>
      </c>
      <c r="C254" s="3" t="s">
        <v>53</v>
      </c>
      <c r="D254" s="11" t="s">
        <v>54</v>
      </c>
      <c r="E254" s="6">
        <v>826471.9</v>
      </c>
    </row>
    <row r="255" spans="1:5" ht="14.25" customHeight="1" x14ac:dyDescent="0.25">
      <c r="A255" s="3" t="s">
        <v>40</v>
      </c>
      <c r="B255" s="3" t="s">
        <v>175</v>
      </c>
      <c r="C255" s="3" t="s">
        <v>55</v>
      </c>
      <c r="D255" s="11" t="s">
        <v>56</v>
      </c>
      <c r="E255" s="6">
        <f>691238.72-3800</f>
        <v>687438.72</v>
      </c>
    </row>
    <row r="256" spans="1:5" x14ac:dyDescent="0.25">
      <c r="A256" s="3" t="s">
        <v>40</v>
      </c>
      <c r="B256" s="3" t="s">
        <v>175</v>
      </c>
      <c r="C256" s="3" t="s">
        <v>57</v>
      </c>
      <c r="D256" s="11" t="s">
        <v>58</v>
      </c>
      <c r="E256" s="6">
        <f>6000-5986.23</f>
        <v>13.770000000000437</v>
      </c>
    </row>
    <row r="257" spans="1:5" x14ac:dyDescent="0.25">
      <c r="A257" s="3" t="s">
        <v>40</v>
      </c>
      <c r="B257" s="3" t="s">
        <v>244</v>
      </c>
      <c r="C257" s="3"/>
      <c r="D257" s="8" t="s">
        <v>127</v>
      </c>
      <c r="E257" s="6">
        <f>E258</f>
        <v>70000</v>
      </c>
    </row>
    <row r="258" spans="1:5" x14ac:dyDescent="0.25">
      <c r="A258" s="3" t="s">
        <v>40</v>
      </c>
      <c r="B258" s="3" t="s">
        <v>244</v>
      </c>
      <c r="C258" s="3" t="s">
        <v>55</v>
      </c>
      <c r="D258" s="11" t="s">
        <v>56</v>
      </c>
      <c r="E258" s="6">
        <v>70000</v>
      </c>
    </row>
    <row r="259" spans="1:5" x14ac:dyDescent="0.25">
      <c r="A259" s="3" t="s">
        <v>40</v>
      </c>
      <c r="B259" s="3" t="s">
        <v>176</v>
      </c>
      <c r="C259" s="3"/>
      <c r="D259" s="11" t="s">
        <v>190</v>
      </c>
      <c r="E259" s="6">
        <f>E264+E268+E260+E262</f>
        <v>6792977.3299999991</v>
      </c>
    </row>
    <row r="260" spans="1:5" ht="30" x14ac:dyDescent="0.25">
      <c r="A260" s="3" t="s">
        <v>40</v>
      </c>
      <c r="B260" s="3" t="s">
        <v>323</v>
      </c>
      <c r="C260" s="3"/>
      <c r="D260" s="11" t="s">
        <v>333</v>
      </c>
      <c r="E260" s="6">
        <f>E261</f>
        <v>26800</v>
      </c>
    </row>
    <row r="261" spans="1:5" ht="51.75" customHeight="1" x14ac:dyDescent="0.25">
      <c r="A261" s="3" t="s">
        <v>40</v>
      </c>
      <c r="B261" s="3" t="s">
        <v>323</v>
      </c>
      <c r="C261" s="3" t="s">
        <v>53</v>
      </c>
      <c r="D261" s="11" t="s">
        <v>54</v>
      </c>
      <c r="E261" s="6">
        <v>26800</v>
      </c>
    </row>
    <row r="262" spans="1:5" ht="30" x14ac:dyDescent="0.25">
      <c r="A262" s="3" t="s">
        <v>40</v>
      </c>
      <c r="B262" s="3" t="s">
        <v>331</v>
      </c>
      <c r="C262" s="3"/>
      <c r="D262" s="11" t="s">
        <v>333</v>
      </c>
      <c r="E262" s="6">
        <f>E263</f>
        <v>2680</v>
      </c>
    </row>
    <row r="263" spans="1:5" ht="45" x14ac:dyDescent="0.25">
      <c r="A263" s="3" t="s">
        <v>40</v>
      </c>
      <c r="B263" s="3" t="s">
        <v>331</v>
      </c>
      <c r="C263" s="3" t="s">
        <v>53</v>
      </c>
      <c r="D263" s="11" t="s">
        <v>54</v>
      </c>
      <c r="E263" s="6">
        <v>2680</v>
      </c>
    </row>
    <row r="264" spans="1:5" x14ac:dyDescent="0.25">
      <c r="A264" s="3" t="s">
        <v>40</v>
      </c>
      <c r="B264" s="3" t="s">
        <v>245</v>
      </c>
      <c r="C264" s="3"/>
      <c r="D264" s="8" t="s">
        <v>119</v>
      </c>
      <c r="E264" s="6">
        <f>E265+E266+E267</f>
        <v>6741997.3299999991</v>
      </c>
    </row>
    <row r="265" spans="1:5" ht="45" x14ac:dyDescent="0.25">
      <c r="A265" s="3" t="s">
        <v>40</v>
      </c>
      <c r="B265" s="3" t="s">
        <v>245</v>
      </c>
      <c r="C265" s="3" t="s">
        <v>53</v>
      </c>
      <c r="D265" s="11" t="s">
        <v>54</v>
      </c>
      <c r="E265" s="6">
        <f>3691666.53-2680</f>
        <v>3688986.53</v>
      </c>
    </row>
    <row r="266" spans="1:5" x14ac:dyDescent="0.25">
      <c r="A266" s="3" t="s">
        <v>40</v>
      </c>
      <c r="B266" s="3" t="s">
        <v>245</v>
      </c>
      <c r="C266" s="3" t="s">
        <v>55</v>
      </c>
      <c r="D266" s="11" t="s">
        <v>56</v>
      </c>
      <c r="E266" s="6">
        <f>2230588.8+306300-96312+580258.7</f>
        <v>3020835.5</v>
      </c>
    </row>
    <row r="267" spans="1:5" x14ac:dyDescent="0.25">
      <c r="A267" s="3" t="s">
        <v>40</v>
      </c>
      <c r="B267" s="3" t="s">
        <v>245</v>
      </c>
      <c r="C267" s="3" t="s">
        <v>57</v>
      </c>
      <c r="D267" s="11" t="s">
        <v>58</v>
      </c>
      <c r="E267" s="6">
        <f>52175.3-20000</f>
        <v>32175.300000000003</v>
      </c>
    </row>
    <row r="268" spans="1:5" ht="15" customHeight="1" x14ac:dyDescent="0.25">
      <c r="A268" s="3" t="s">
        <v>40</v>
      </c>
      <c r="B268" s="3" t="s">
        <v>246</v>
      </c>
      <c r="C268" s="3"/>
      <c r="D268" s="8" t="s">
        <v>120</v>
      </c>
      <c r="E268" s="6">
        <f>E269+E270</f>
        <v>21500</v>
      </c>
    </row>
    <row r="269" spans="1:5" ht="45" x14ac:dyDescent="0.25">
      <c r="A269" s="3" t="s">
        <v>40</v>
      </c>
      <c r="B269" s="3" t="s">
        <v>246</v>
      </c>
      <c r="C269" s="3" t="s">
        <v>53</v>
      </c>
      <c r="D269" s="11" t="s">
        <v>54</v>
      </c>
      <c r="E269" s="6">
        <f>11500-3490</f>
        <v>8010</v>
      </c>
    </row>
    <row r="270" spans="1:5" x14ac:dyDescent="0.25">
      <c r="A270" s="3" t="s">
        <v>40</v>
      </c>
      <c r="B270" s="3" t="s">
        <v>246</v>
      </c>
      <c r="C270" s="3" t="s">
        <v>55</v>
      </c>
      <c r="D270" s="11" t="s">
        <v>56</v>
      </c>
      <c r="E270" s="6">
        <f>10000+3490</f>
        <v>13490</v>
      </c>
    </row>
    <row r="271" spans="1:5" x14ac:dyDescent="0.25">
      <c r="A271" s="3" t="s">
        <v>40</v>
      </c>
      <c r="B271" s="3" t="s">
        <v>181</v>
      </c>
      <c r="C271" s="3"/>
      <c r="D271" s="8" t="s">
        <v>192</v>
      </c>
      <c r="E271" s="6">
        <f>E272+E275</f>
        <v>1987233.55</v>
      </c>
    </row>
    <row r="272" spans="1:5" ht="31.5" customHeight="1" x14ac:dyDescent="0.25">
      <c r="A272" s="3" t="s">
        <v>40</v>
      </c>
      <c r="B272" s="3" t="s">
        <v>182</v>
      </c>
      <c r="C272" s="3"/>
      <c r="D272" s="8" t="s">
        <v>194</v>
      </c>
      <c r="E272" s="6">
        <f>E273</f>
        <v>1419720.55</v>
      </c>
    </row>
    <row r="273" spans="1:5" x14ac:dyDescent="0.25">
      <c r="A273" s="3" t="s">
        <v>40</v>
      </c>
      <c r="B273" s="3" t="s">
        <v>247</v>
      </c>
      <c r="C273" s="3"/>
      <c r="D273" s="8" t="s">
        <v>121</v>
      </c>
      <c r="E273" s="6">
        <f>E274</f>
        <v>1419720.55</v>
      </c>
    </row>
    <row r="274" spans="1:5" s="16" customFormat="1" x14ac:dyDescent="0.25">
      <c r="A274" s="3" t="s">
        <v>40</v>
      </c>
      <c r="B274" s="3" t="s">
        <v>247</v>
      </c>
      <c r="C274" s="3" t="s">
        <v>55</v>
      </c>
      <c r="D274" s="11" t="s">
        <v>56</v>
      </c>
      <c r="E274" s="6">
        <f>1525000-105279.45</f>
        <v>1419720.55</v>
      </c>
    </row>
    <row r="275" spans="1:5" s="16" customFormat="1" ht="30" x14ac:dyDescent="0.25">
      <c r="A275" s="3" t="s">
        <v>40</v>
      </c>
      <c r="B275" s="3" t="s">
        <v>184</v>
      </c>
      <c r="C275" s="3"/>
      <c r="D275" s="11" t="s">
        <v>196</v>
      </c>
      <c r="E275" s="6">
        <f>E278+E276+E285+E282+E286+E280</f>
        <v>567513</v>
      </c>
    </row>
    <row r="276" spans="1:5" s="16" customFormat="1" ht="30" x14ac:dyDescent="0.25">
      <c r="A276" s="3" t="s">
        <v>40</v>
      </c>
      <c r="B276" s="3" t="s">
        <v>248</v>
      </c>
      <c r="C276" s="3"/>
      <c r="D276" s="11" t="s">
        <v>304</v>
      </c>
      <c r="E276" s="6">
        <f>E277</f>
        <v>302412</v>
      </c>
    </row>
    <row r="277" spans="1:5" s="16" customFormat="1" x14ac:dyDescent="0.25">
      <c r="A277" s="3" t="s">
        <v>40</v>
      </c>
      <c r="B277" s="3" t="s">
        <v>248</v>
      </c>
      <c r="C277" s="3" t="s">
        <v>55</v>
      </c>
      <c r="D277" s="11" t="s">
        <v>56</v>
      </c>
      <c r="E277" s="6">
        <v>302412</v>
      </c>
    </row>
    <row r="278" spans="1:5" s="16" customFormat="1" x14ac:dyDescent="0.25">
      <c r="A278" s="3" t="s">
        <v>40</v>
      </c>
      <c r="B278" s="3" t="s">
        <v>249</v>
      </c>
      <c r="C278" s="3"/>
      <c r="D278" s="8" t="s">
        <v>122</v>
      </c>
      <c r="E278" s="6">
        <f>E279</f>
        <v>92800</v>
      </c>
    </row>
    <row r="279" spans="1:5" s="16" customFormat="1" x14ac:dyDescent="0.25">
      <c r="A279" s="3" t="s">
        <v>40</v>
      </c>
      <c r="B279" s="3" t="s">
        <v>249</v>
      </c>
      <c r="C279" s="3" t="s">
        <v>55</v>
      </c>
      <c r="D279" s="11" t="s">
        <v>56</v>
      </c>
      <c r="E279" s="6">
        <f>89000+3800</f>
        <v>92800</v>
      </c>
    </row>
    <row r="280" spans="1:5" s="16" customFormat="1" ht="30" x14ac:dyDescent="0.25">
      <c r="A280" s="3" t="s">
        <v>40</v>
      </c>
      <c r="B280" s="3" t="s">
        <v>332</v>
      </c>
      <c r="C280" s="3"/>
      <c r="D280" s="11" t="s">
        <v>326</v>
      </c>
      <c r="E280" s="6">
        <f>E281</f>
        <v>77000</v>
      </c>
    </row>
    <row r="281" spans="1:5" s="16" customFormat="1" x14ac:dyDescent="0.25">
      <c r="A281" s="3" t="s">
        <v>40</v>
      </c>
      <c r="B281" s="3" t="s">
        <v>332</v>
      </c>
      <c r="C281" s="3" t="s">
        <v>55</v>
      </c>
      <c r="D281" s="11" t="s">
        <v>56</v>
      </c>
      <c r="E281" s="6">
        <v>77000</v>
      </c>
    </row>
    <row r="282" spans="1:5" s="16" customFormat="1" ht="30" x14ac:dyDescent="0.25">
      <c r="A282" s="3" t="s">
        <v>40</v>
      </c>
      <c r="B282" s="3" t="s">
        <v>324</v>
      </c>
      <c r="C282" s="3"/>
      <c r="D282" s="11" t="s">
        <v>314</v>
      </c>
      <c r="E282" s="6">
        <f>E283</f>
        <v>7301</v>
      </c>
    </row>
    <row r="283" spans="1:5" s="16" customFormat="1" x14ac:dyDescent="0.25">
      <c r="A283" s="3" t="s">
        <v>40</v>
      </c>
      <c r="B283" s="3" t="s">
        <v>324</v>
      </c>
      <c r="C283" s="3" t="s">
        <v>55</v>
      </c>
      <c r="D283" s="11" t="s">
        <v>56</v>
      </c>
      <c r="E283" s="6">
        <v>7301</v>
      </c>
    </row>
    <row r="284" spans="1:5" s="16" customFormat="1" ht="30" x14ac:dyDescent="0.25">
      <c r="A284" s="3" t="s">
        <v>40</v>
      </c>
      <c r="B284" s="3" t="s">
        <v>313</v>
      </c>
      <c r="C284" s="3"/>
      <c r="D284" s="11" t="s">
        <v>314</v>
      </c>
      <c r="E284" s="6">
        <f>E285</f>
        <v>55000</v>
      </c>
    </row>
    <row r="285" spans="1:5" s="16" customFormat="1" x14ac:dyDescent="0.25">
      <c r="A285" s="3" t="s">
        <v>40</v>
      </c>
      <c r="B285" s="3" t="s">
        <v>313</v>
      </c>
      <c r="C285" s="3" t="s">
        <v>55</v>
      </c>
      <c r="D285" s="11" t="s">
        <v>56</v>
      </c>
      <c r="E285" s="6">
        <v>55000</v>
      </c>
    </row>
    <row r="286" spans="1:5" s="16" customFormat="1" ht="33" customHeight="1" x14ac:dyDescent="0.25">
      <c r="A286" s="3" t="s">
        <v>40</v>
      </c>
      <c r="B286" s="3" t="s">
        <v>325</v>
      </c>
      <c r="C286" s="3"/>
      <c r="D286" s="11" t="s">
        <v>326</v>
      </c>
      <c r="E286" s="6">
        <f>E287</f>
        <v>33000</v>
      </c>
    </row>
    <row r="287" spans="1:5" s="16" customFormat="1" x14ac:dyDescent="0.25">
      <c r="A287" s="3" t="s">
        <v>40</v>
      </c>
      <c r="B287" s="3" t="s">
        <v>325</v>
      </c>
      <c r="C287" s="3" t="s">
        <v>55</v>
      </c>
      <c r="D287" s="11" t="s">
        <v>56</v>
      </c>
      <c r="E287" s="6">
        <v>33000</v>
      </c>
    </row>
    <row r="288" spans="1:5" s="16" customFormat="1" x14ac:dyDescent="0.25">
      <c r="A288" s="10" t="s">
        <v>41</v>
      </c>
      <c r="B288" s="3"/>
      <c r="C288" s="3"/>
      <c r="D288" s="1" t="s">
        <v>17</v>
      </c>
      <c r="E288" s="2">
        <f>E289+E301+E295</f>
        <v>7774636.120000001</v>
      </c>
    </row>
    <row r="289" spans="1:5" s="16" customFormat="1" x14ac:dyDescent="0.25">
      <c r="A289" s="10" t="s">
        <v>123</v>
      </c>
      <c r="B289" s="3"/>
      <c r="C289" s="3"/>
      <c r="D289" s="1" t="s">
        <v>124</v>
      </c>
      <c r="E289" s="2">
        <f>E290</f>
        <v>389441.98</v>
      </c>
    </row>
    <row r="290" spans="1:5" s="16" customFormat="1" ht="45" x14ac:dyDescent="0.25">
      <c r="A290" s="3" t="s">
        <v>123</v>
      </c>
      <c r="B290" s="3" t="s">
        <v>204</v>
      </c>
      <c r="C290" s="3"/>
      <c r="D290" s="8" t="s">
        <v>277</v>
      </c>
      <c r="E290" s="6">
        <f>E291</f>
        <v>389441.98</v>
      </c>
    </row>
    <row r="291" spans="1:5" s="16" customFormat="1" ht="30" x14ac:dyDescent="0.25">
      <c r="A291" s="3" t="s">
        <v>123</v>
      </c>
      <c r="B291" s="3" t="s">
        <v>205</v>
      </c>
      <c r="C291" s="3"/>
      <c r="D291" s="8" t="s">
        <v>198</v>
      </c>
      <c r="E291" s="6">
        <f>E293</f>
        <v>389441.98</v>
      </c>
    </row>
    <row r="292" spans="1:5" s="16" customFormat="1" x14ac:dyDescent="0.25">
      <c r="A292" s="3" t="s">
        <v>123</v>
      </c>
      <c r="B292" s="3" t="s">
        <v>206</v>
      </c>
      <c r="C292" s="3"/>
      <c r="D292" s="8" t="s">
        <v>132</v>
      </c>
      <c r="E292" s="6">
        <f>E293</f>
        <v>389441.98</v>
      </c>
    </row>
    <row r="293" spans="1:5" s="16" customFormat="1" ht="45" x14ac:dyDescent="0.25">
      <c r="A293" s="3" t="s">
        <v>123</v>
      </c>
      <c r="B293" s="3" t="s">
        <v>250</v>
      </c>
      <c r="C293" s="3"/>
      <c r="D293" s="8" t="s">
        <v>125</v>
      </c>
      <c r="E293" s="6">
        <f>E294</f>
        <v>389441.98</v>
      </c>
    </row>
    <row r="294" spans="1:5" s="16" customFormat="1" x14ac:dyDescent="0.25">
      <c r="A294" s="3" t="s">
        <v>123</v>
      </c>
      <c r="B294" s="3" t="s">
        <v>250</v>
      </c>
      <c r="C294" s="3" t="s">
        <v>59</v>
      </c>
      <c r="D294" s="8" t="s">
        <v>60</v>
      </c>
      <c r="E294" s="6">
        <f>317761.68+71680.3</f>
        <v>389441.98</v>
      </c>
    </row>
    <row r="295" spans="1:5" s="16" customFormat="1" x14ac:dyDescent="0.25">
      <c r="A295" s="10" t="s">
        <v>327</v>
      </c>
      <c r="B295" s="10"/>
      <c r="C295" s="10"/>
      <c r="D295" s="1" t="s">
        <v>328</v>
      </c>
      <c r="E295" s="2">
        <f>E296</f>
        <v>7093694.1400000006</v>
      </c>
    </row>
    <row r="296" spans="1:5" s="16" customFormat="1" ht="45" x14ac:dyDescent="0.25">
      <c r="A296" s="3" t="s">
        <v>327</v>
      </c>
      <c r="B296" s="3" t="s">
        <v>152</v>
      </c>
      <c r="C296" s="3"/>
      <c r="D296" s="8" t="s">
        <v>274</v>
      </c>
      <c r="E296" s="6">
        <f>E297</f>
        <v>7093694.1400000006</v>
      </c>
    </row>
    <row r="297" spans="1:5" s="16" customFormat="1" x14ac:dyDescent="0.25">
      <c r="A297" s="3" t="s">
        <v>327</v>
      </c>
      <c r="B297" s="3" t="s">
        <v>153</v>
      </c>
      <c r="C297" s="3"/>
      <c r="D297" s="11" t="s">
        <v>65</v>
      </c>
      <c r="E297" s="6">
        <f>E298</f>
        <v>7093694.1400000006</v>
      </c>
    </row>
    <row r="298" spans="1:5" s="16" customFormat="1" ht="29.25" customHeight="1" x14ac:dyDescent="0.25">
      <c r="A298" s="3" t="s">
        <v>327</v>
      </c>
      <c r="B298" s="3" t="s">
        <v>154</v>
      </c>
      <c r="C298" s="3"/>
      <c r="D298" s="11" t="s">
        <v>155</v>
      </c>
      <c r="E298" s="6">
        <f>E299</f>
        <v>7093694.1400000006</v>
      </c>
    </row>
    <row r="299" spans="1:5" s="16" customFormat="1" ht="30" x14ac:dyDescent="0.25">
      <c r="A299" s="3" t="s">
        <v>327</v>
      </c>
      <c r="B299" s="3" t="s">
        <v>157</v>
      </c>
      <c r="C299" s="3"/>
      <c r="D299" s="11" t="s">
        <v>98</v>
      </c>
      <c r="E299" s="6">
        <f>E300</f>
        <v>7093694.1400000006</v>
      </c>
    </row>
    <row r="300" spans="1:5" s="16" customFormat="1" x14ac:dyDescent="0.25">
      <c r="A300" s="3" t="s">
        <v>327</v>
      </c>
      <c r="B300" s="3" t="s">
        <v>157</v>
      </c>
      <c r="C300" s="3" t="s">
        <v>59</v>
      </c>
      <c r="D300" s="8" t="s">
        <v>60</v>
      </c>
      <c r="E300" s="6">
        <f>9492685.06-2398990.92</f>
        <v>7093694.1400000006</v>
      </c>
    </row>
    <row r="301" spans="1:5" x14ac:dyDescent="0.25">
      <c r="A301" s="10" t="s">
        <v>66</v>
      </c>
      <c r="B301" s="10"/>
      <c r="C301" s="10"/>
      <c r="D301" s="1" t="s">
        <v>67</v>
      </c>
      <c r="E301" s="2">
        <f>E302</f>
        <v>291500</v>
      </c>
    </row>
    <row r="302" spans="1:5" ht="45" x14ac:dyDescent="0.25">
      <c r="A302" s="3" t="s">
        <v>66</v>
      </c>
      <c r="B302" s="3" t="s">
        <v>204</v>
      </c>
      <c r="C302" s="3"/>
      <c r="D302" s="8" t="s">
        <v>277</v>
      </c>
      <c r="E302" s="6">
        <f>E303</f>
        <v>291500</v>
      </c>
    </row>
    <row r="303" spans="1:5" ht="30" x14ac:dyDescent="0.25">
      <c r="A303" s="3" t="s">
        <v>66</v>
      </c>
      <c r="B303" s="3" t="s">
        <v>251</v>
      </c>
      <c r="C303" s="3"/>
      <c r="D303" s="8" t="s">
        <v>199</v>
      </c>
      <c r="E303" s="6">
        <f>E305</f>
        <v>291500</v>
      </c>
    </row>
    <row r="304" spans="1:5" ht="30" x14ac:dyDescent="0.25">
      <c r="A304" s="3" t="s">
        <v>66</v>
      </c>
      <c r="B304" s="3" t="s">
        <v>252</v>
      </c>
      <c r="C304" s="3"/>
      <c r="D304" s="8" t="s">
        <v>201</v>
      </c>
      <c r="E304" s="6">
        <f>E305</f>
        <v>291500</v>
      </c>
    </row>
    <row r="305" spans="1:5" ht="90" x14ac:dyDescent="0.25">
      <c r="A305" s="3" t="s">
        <v>66</v>
      </c>
      <c r="B305" s="3" t="s">
        <v>253</v>
      </c>
      <c r="C305" s="3"/>
      <c r="D305" s="14" t="s">
        <v>200</v>
      </c>
      <c r="E305" s="6">
        <f>E306+E307</f>
        <v>291500</v>
      </c>
    </row>
    <row r="306" spans="1:5" x14ac:dyDescent="0.25">
      <c r="A306" s="3" t="s">
        <v>66</v>
      </c>
      <c r="B306" s="3" t="s">
        <v>253</v>
      </c>
      <c r="C306" s="3" t="s">
        <v>55</v>
      </c>
      <c r="D306" s="11" t="s">
        <v>56</v>
      </c>
      <c r="E306" s="6">
        <f>5092.16+623.53</f>
        <v>5715.69</v>
      </c>
    </row>
    <row r="307" spans="1:5" x14ac:dyDescent="0.25">
      <c r="A307" s="3" t="s">
        <v>66</v>
      </c>
      <c r="B307" s="3" t="s">
        <v>253</v>
      </c>
      <c r="C307" s="3" t="s">
        <v>59</v>
      </c>
      <c r="D307" s="8" t="s">
        <v>60</v>
      </c>
      <c r="E307" s="6">
        <f>254607.84+31176.47</f>
        <v>285784.31</v>
      </c>
    </row>
    <row r="308" spans="1:5" x14ac:dyDescent="0.25">
      <c r="A308" s="10" t="s">
        <v>42</v>
      </c>
      <c r="B308" s="10"/>
      <c r="C308" s="10"/>
      <c r="D308" s="1" t="s">
        <v>22</v>
      </c>
      <c r="E308" s="2">
        <f t="shared" ref="E308:E313" si="13">E309</f>
        <v>213016</v>
      </c>
    </row>
    <row r="309" spans="1:5" ht="15.75" customHeight="1" x14ac:dyDescent="0.25">
      <c r="A309" s="3" t="s">
        <v>43</v>
      </c>
      <c r="B309" s="3"/>
      <c r="C309" s="3"/>
      <c r="D309" s="8" t="s">
        <v>16</v>
      </c>
      <c r="E309" s="6">
        <f t="shared" si="13"/>
        <v>213016</v>
      </c>
    </row>
    <row r="310" spans="1:5" ht="30" x14ac:dyDescent="0.25">
      <c r="A310" s="3" t="s">
        <v>43</v>
      </c>
      <c r="B310" s="3" t="s">
        <v>204</v>
      </c>
      <c r="C310" s="3"/>
      <c r="D310" s="8" t="s">
        <v>271</v>
      </c>
      <c r="E310" s="6">
        <f t="shared" si="13"/>
        <v>213016</v>
      </c>
    </row>
    <row r="311" spans="1:5" ht="30" x14ac:dyDescent="0.25">
      <c r="A311" s="3" t="s">
        <v>43</v>
      </c>
      <c r="B311" s="3" t="s">
        <v>205</v>
      </c>
      <c r="C311" s="3"/>
      <c r="D311" s="11" t="s">
        <v>202</v>
      </c>
      <c r="E311" s="6">
        <f t="shared" si="13"/>
        <v>213016</v>
      </c>
    </row>
    <row r="312" spans="1:5" ht="30" x14ac:dyDescent="0.25">
      <c r="A312" s="3" t="s">
        <v>43</v>
      </c>
      <c r="B312" s="3" t="s">
        <v>213</v>
      </c>
      <c r="C312" s="3"/>
      <c r="D312" s="11" t="s">
        <v>203</v>
      </c>
      <c r="E312" s="6">
        <f t="shared" si="13"/>
        <v>213016</v>
      </c>
    </row>
    <row r="313" spans="1:5" ht="63" customHeight="1" x14ac:dyDescent="0.25">
      <c r="A313" s="3" t="s">
        <v>43</v>
      </c>
      <c r="B313" s="3" t="s">
        <v>254</v>
      </c>
      <c r="C313" s="3"/>
      <c r="D313" s="14" t="s">
        <v>126</v>
      </c>
      <c r="E313" s="6">
        <f t="shared" si="13"/>
        <v>213016</v>
      </c>
    </row>
    <row r="314" spans="1:5" x14ac:dyDescent="0.25">
      <c r="A314" s="3" t="s">
        <v>43</v>
      </c>
      <c r="B314" s="3" t="s">
        <v>254</v>
      </c>
      <c r="C314" s="3" t="s">
        <v>55</v>
      </c>
      <c r="D314" s="11" t="s">
        <v>56</v>
      </c>
      <c r="E314" s="6">
        <v>213016</v>
      </c>
    </row>
  </sheetData>
  <mergeCells count="6">
    <mergeCell ref="D2:E2"/>
    <mergeCell ref="D3:E3"/>
    <mergeCell ref="A7:D7"/>
    <mergeCell ref="A6:E6"/>
    <mergeCell ref="D4:E4"/>
    <mergeCell ref="D5:E5"/>
  </mergeCells>
  <pageMargins left="0.70866141732283472" right="0.70866141732283472" top="0.74803149606299213" bottom="0.74803149606299213" header="0.31496062992125984" footer="0.31496062992125984"/>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xxxx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Финотдел</dc:creator>
  <cp:lastModifiedBy>Балагаева</cp:lastModifiedBy>
  <cp:lastPrinted>2017-12-15T07:35:09Z</cp:lastPrinted>
  <dcterms:created xsi:type="dcterms:W3CDTF">2009-01-13T08:45:33Z</dcterms:created>
  <dcterms:modified xsi:type="dcterms:W3CDTF">2017-12-15T07:35:24Z</dcterms:modified>
</cp:coreProperties>
</file>