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инотдел\Documents\Бюджет\Бюджет 2015\Годовой отчет\Решение Думы\"/>
    </mc:Choice>
  </mc:AlternateContent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260" i="1" l="1"/>
  <c r="F259" i="1"/>
  <c r="F258" i="1" s="1"/>
  <c r="F257" i="1" s="1"/>
  <c r="F256" i="1" s="1"/>
  <c r="F253" i="1"/>
  <c r="F252" i="1" s="1"/>
  <c r="F251" i="1" s="1"/>
  <c r="F250" i="1" s="1"/>
  <c r="F248" i="1"/>
  <c r="F247" i="1" s="1"/>
  <c r="F245" i="1"/>
  <c r="F244" i="1" s="1"/>
  <c r="F240" i="1"/>
  <c r="F239" i="1" s="1"/>
  <c r="F238" i="1" s="1"/>
  <c r="F237" i="1" s="1"/>
  <c r="F234" i="1"/>
  <c r="F232" i="1"/>
  <c r="F231" i="1" s="1"/>
  <c r="F229" i="1"/>
  <c r="F226" i="1"/>
  <c r="F225" i="1"/>
  <c r="F224" i="1"/>
  <c r="F223" i="1"/>
  <c r="F220" i="1"/>
  <c r="F219" i="1"/>
  <c r="F218" i="1"/>
  <c r="F217" i="1"/>
  <c r="F216" i="1"/>
  <c r="F210" i="1"/>
  <c r="F209" i="1"/>
  <c r="F208" i="1" s="1"/>
  <c r="F207" i="1" s="1"/>
  <c r="F205" i="1"/>
  <c r="F203" i="1"/>
  <c r="F202" i="1" s="1"/>
  <c r="F201" i="1" s="1"/>
  <c r="F200" i="1" s="1"/>
  <c r="F198" i="1"/>
  <c r="F197" i="1"/>
  <c r="F196" i="1"/>
  <c r="F195" i="1"/>
  <c r="F194" i="1" s="1"/>
  <c r="F192" i="1"/>
  <c r="F191" i="1"/>
  <c r="F190" i="1"/>
  <c r="F189" i="1"/>
  <c r="F186" i="1"/>
  <c r="F185" i="1"/>
  <c r="F183" i="1"/>
  <c r="F182" i="1" s="1"/>
  <c r="F181" i="1"/>
  <c r="F180" i="1"/>
  <c r="F179" i="1"/>
  <c r="F174" i="1"/>
  <c r="F172" i="1" s="1"/>
  <c r="F171" i="1"/>
  <c r="F170" i="1"/>
  <c r="F169" i="1"/>
  <c r="F168" i="1" s="1"/>
  <c r="F167" i="1" s="1"/>
  <c r="F166" i="1" s="1"/>
  <c r="F165" i="1" s="1"/>
  <c r="F162" i="1"/>
  <c r="F160" i="1"/>
  <c r="F158" i="1"/>
  <c r="F156" i="1"/>
  <c r="F157" i="1" s="1"/>
  <c r="F154" i="1"/>
  <c r="F150" i="1"/>
  <c r="F149" i="1" s="1"/>
  <c r="F147" i="1"/>
  <c r="F145" i="1"/>
  <c r="F144" i="1"/>
  <c r="F143" i="1" s="1"/>
  <c r="F138" i="1"/>
  <c r="F137" i="1"/>
  <c r="F136" i="1" s="1"/>
  <c r="F134" i="1"/>
  <c r="F132" i="1"/>
  <c r="F130" i="1"/>
  <c r="F129" i="1" s="1"/>
  <c r="F128" i="1" s="1"/>
  <c r="F127" i="1" s="1"/>
  <c r="F124" i="1"/>
  <c r="F123" i="1"/>
  <c r="F122" i="1" s="1"/>
  <c r="F121" i="1" s="1"/>
  <c r="F120" i="1" s="1"/>
  <c r="F119" i="1" s="1"/>
  <c r="F118" i="1"/>
  <c r="F117" i="1"/>
  <c r="F114" i="1" s="1"/>
  <c r="F110" i="1"/>
  <c r="F108" i="1"/>
  <c r="F107" i="1"/>
  <c r="F106" i="1" s="1"/>
  <c r="F105" i="1" s="1"/>
  <c r="F103" i="1"/>
  <c r="F102" i="1" s="1"/>
  <c r="F101" i="1" s="1"/>
  <c r="F100" i="1" s="1"/>
  <c r="F99" i="1" s="1"/>
  <c r="F98" i="1"/>
  <c r="F97" i="1"/>
  <c r="F96" i="1"/>
  <c r="F95" i="1"/>
  <c r="F94" i="1" s="1"/>
  <c r="F93" i="1" s="1"/>
  <c r="F92" i="1" s="1"/>
  <c r="F91" i="1"/>
  <c r="F90" i="1"/>
  <c r="F89" i="1" s="1"/>
  <c r="F88" i="1" s="1"/>
  <c r="F87" i="1"/>
  <c r="F86" i="1" s="1"/>
  <c r="F85" i="1" s="1"/>
  <c r="F79" i="1"/>
  <c r="F78" i="1"/>
  <c r="F77" i="1" s="1"/>
  <c r="F76" i="1" s="1"/>
  <c r="F75" i="1" s="1"/>
  <c r="F73" i="1"/>
  <c r="F72" i="1" s="1"/>
  <c r="F71" i="1" s="1"/>
  <c r="F68" i="1"/>
  <c r="F67" i="1"/>
  <c r="F65" i="1"/>
  <c r="F63" i="1"/>
  <c r="F62" i="1"/>
  <c r="F60" i="1"/>
  <c r="F59" i="1"/>
  <c r="F57" i="1"/>
  <c r="F56" i="1"/>
  <c r="F53" i="1"/>
  <c r="F52" i="1" s="1"/>
  <c r="F50" i="1"/>
  <c r="F48" i="1"/>
  <c r="F47" i="1"/>
  <c r="F46" i="1" s="1"/>
  <c r="F35" i="1"/>
  <c r="F34" i="1"/>
  <c r="F33" i="1" s="1"/>
  <c r="F32" i="1" s="1"/>
  <c r="F31" i="1" s="1"/>
  <c r="F30" i="1" s="1"/>
  <c r="F29" i="1"/>
  <c r="F28" i="1"/>
  <c r="F27" i="1"/>
  <c r="F25" i="1"/>
  <c r="F24" i="1" s="1"/>
  <c r="F21" i="1"/>
  <c r="F20" i="1"/>
  <c r="F284" i="1"/>
  <c r="F283" i="1"/>
  <c r="F282" i="1" s="1"/>
  <c r="F281" i="1" s="1"/>
  <c r="F280" i="1" s="1"/>
  <c r="F279" i="1" s="1"/>
  <c r="F278" i="1" s="1"/>
  <c r="F277" i="1" s="1"/>
  <c r="F275" i="1"/>
  <c r="F274" i="1"/>
  <c r="F273" i="1" s="1"/>
  <c r="F272" i="1" s="1"/>
  <c r="F271" i="1" s="1"/>
  <c r="F267" i="1"/>
  <c r="F266" i="1" s="1"/>
  <c r="F265" i="1" s="1"/>
  <c r="F264" i="1" s="1"/>
  <c r="F263" i="1" s="1"/>
  <c r="F262" i="1" s="1"/>
  <c r="F43" i="1"/>
  <c r="F42" i="1" s="1"/>
  <c r="F41" i="1" s="1"/>
  <c r="F40" i="1"/>
  <c r="F16" i="1"/>
  <c r="F15" i="1" s="1"/>
  <c r="F14" i="1" s="1"/>
  <c r="F13" i="1" s="1"/>
  <c r="F23" i="1" l="1"/>
  <c r="F19" i="1" s="1"/>
  <c r="F18" i="1" s="1"/>
  <c r="F55" i="1"/>
  <c r="F45" i="1" s="1"/>
  <c r="F84" i="1"/>
  <c r="F83" i="1" s="1"/>
  <c r="F26" i="1"/>
  <c r="F153" i="1"/>
  <c r="F152" i="1" s="1"/>
  <c r="F151" i="1" s="1"/>
  <c r="F178" i="1"/>
  <c r="F184" i="1"/>
  <c r="F177" i="1" s="1"/>
  <c r="F176" i="1" s="1"/>
  <c r="F175" i="1" s="1"/>
  <c r="F164" i="1" s="1"/>
  <c r="F188" i="1"/>
  <c r="F187" i="1" s="1"/>
  <c r="F222" i="1"/>
  <c r="F215" i="1" s="1"/>
  <c r="F214" i="1" s="1"/>
  <c r="F213" i="1" s="1"/>
  <c r="F212" i="1" s="1"/>
  <c r="F82" i="1"/>
  <c r="F112" i="1"/>
  <c r="F104" i="1" s="1"/>
  <c r="F113" i="1"/>
  <c r="F142" i="1"/>
  <c r="F141" i="1" s="1"/>
  <c r="F140" i="1" s="1"/>
  <c r="F126" i="1" s="1"/>
  <c r="F243" i="1"/>
  <c r="F242" i="1" s="1"/>
  <c r="F236" i="1" s="1"/>
  <c r="F39" i="1"/>
  <c r="F38" i="1" s="1"/>
  <c r="F37" i="1"/>
  <c r="F36" i="1" s="1"/>
  <c r="F269" i="1"/>
  <c r="F270" i="1"/>
  <c r="F12" i="1" l="1"/>
  <c r="F11" i="1"/>
  <c r="E284" i="1" l="1"/>
  <c r="E283" i="1"/>
  <c r="E282" i="1" s="1"/>
  <c r="E281" i="1" s="1"/>
  <c r="E280" i="1" s="1"/>
  <c r="E279" i="1" s="1"/>
  <c r="E278" i="1" s="1"/>
  <c r="E277" i="1" s="1"/>
  <c r="E275" i="1"/>
  <c r="E274" i="1"/>
  <c r="E273" i="1" s="1"/>
  <c r="E272" i="1" s="1"/>
  <c r="E271" i="1" s="1"/>
  <c r="E267" i="1"/>
  <c r="E266" i="1" s="1"/>
  <c r="E265" i="1" s="1"/>
  <c r="E264" i="1" s="1"/>
  <c r="E263" i="1" s="1"/>
  <c r="E262" i="1" s="1"/>
  <c r="E261" i="1"/>
  <c r="E260" i="1" s="1"/>
  <c r="E253" i="1"/>
  <c r="E252" i="1" s="1"/>
  <c r="E251" i="1" s="1"/>
  <c r="E250" i="1" s="1"/>
  <c r="E248" i="1"/>
  <c r="E247" i="1" s="1"/>
  <c r="E245" i="1"/>
  <c r="E244" i="1" s="1"/>
  <c r="E243" i="1" s="1"/>
  <c r="E242" i="1" s="1"/>
  <c r="E236" i="1" s="1"/>
  <c r="E240" i="1"/>
  <c r="E239" i="1" s="1"/>
  <c r="E238" i="1" s="1"/>
  <c r="E237" i="1" s="1"/>
  <c r="E235" i="1"/>
  <c r="E234" i="1" s="1"/>
  <c r="E232" i="1"/>
  <c r="E231" i="1" s="1"/>
  <c r="E229" i="1"/>
  <c r="E226" i="1"/>
  <c r="E224" i="1"/>
  <c r="E223" i="1"/>
  <c r="E220" i="1"/>
  <c r="E218" i="1"/>
  <c r="E217" i="1"/>
  <c r="E216" i="1" s="1"/>
  <c r="E210" i="1"/>
  <c r="E209" i="1" s="1"/>
  <c r="E208" i="1" s="1"/>
  <c r="E207" i="1" s="1"/>
  <c r="E205" i="1"/>
  <c r="E203" i="1"/>
  <c r="E202" i="1"/>
  <c r="E201" i="1" s="1"/>
  <c r="E200" i="1" s="1"/>
  <c r="E198" i="1"/>
  <c r="E197" i="1"/>
  <c r="E196" i="1"/>
  <c r="E195" i="1"/>
  <c r="E194" i="1" s="1"/>
  <c r="E192" i="1"/>
  <c r="E191" i="1"/>
  <c r="E190" i="1"/>
  <c r="E189" i="1"/>
  <c r="E188" i="1" s="1"/>
  <c r="E186" i="1"/>
  <c r="E185" i="1"/>
  <c r="E184" i="1"/>
  <c r="E183" i="1"/>
  <c r="E182" i="1"/>
  <c r="E180" i="1"/>
  <c r="E179" i="1"/>
  <c r="E178" i="1" s="1"/>
  <c r="E177" i="1" s="1"/>
  <c r="E174" i="1"/>
  <c r="E172" i="1"/>
  <c r="E171" i="1"/>
  <c r="E170" i="1"/>
  <c r="E169" i="1"/>
  <c r="E168" i="1"/>
  <c r="E167" i="1" s="1"/>
  <c r="E166" i="1" s="1"/>
  <c r="E165" i="1" s="1"/>
  <c r="E162" i="1"/>
  <c r="E160" i="1"/>
  <c r="E159" i="1"/>
  <c r="E158" i="1"/>
  <c r="E156" i="1"/>
  <c r="E157" i="1" s="1"/>
  <c r="E154" i="1"/>
  <c r="E153" i="1" s="1"/>
  <c r="E152" i="1" s="1"/>
  <c r="E151" i="1" s="1"/>
  <c r="E150" i="1"/>
  <c r="E149" i="1" s="1"/>
  <c r="E147" i="1"/>
  <c r="E145" i="1"/>
  <c r="E144" i="1"/>
  <c r="E143" i="1" s="1"/>
  <c r="E142" i="1" s="1"/>
  <c r="E141" i="1" s="1"/>
  <c r="E140" i="1" s="1"/>
  <c r="E139" i="1"/>
  <c r="E138" i="1" s="1"/>
  <c r="E137" i="1"/>
  <c r="E136" i="1" s="1"/>
  <c r="E134" i="1"/>
  <c r="E132" i="1"/>
  <c r="E131" i="1"/>
  <c r="E130" i="1" s="1"/>
  <c r="E129" i="1" s="1"/>
  <c r="E128" i="1" s="1"/>
  <c r="E127" i="1" s="1"/>
  <c r="E124" i="1"/>
  <c r="E123" i="1"/>
  <c r="E122" i="1" s="1"/>
  <c r="E121" i="1" s="1"/>
  <c r="E120" i="1" s="1"/>
  <c r="E119" i="1" s="1"/>
  <c r="E118" i="1"/>
  <c r="E117" i="1" s="1"/>
  <c r="E114" i="1"/>
  <c r="E113" i="1" s="1"/>
  <c r="E110" i="1"/>
  <c r="E108" i="1"/>
  <c r="E107" i="1"/>
  <c r="E106" i="1"/>
  <c r="E105" i="1" s="1"/>
  <c r="E103" i="1"/>
  <c r="E102" i="1"/>
  <c r="E101" i="1" s="1"/>
  <c r="E100" i="1" s="1"/>
  <c r="E99" i="1" s="1"/>
  <c r="E98" i="1"/>
  <c r="E97" i="1" s="1"/>
  <c r="E96" i="1"/>
  <c r="E95" i="1" s="1"/>
  <c r="E94" i="1" s="1"/>
  <c r="E93" i="1" s="1"/>
  <c r="E92" i="1" s="1"/>
  <c r="E91" i="1"/>
  <c r="E90" i="1"/>
  <c r="E87" i="1"/>
  <c r="E86" i="1"/>
  <c r="E85" i="1" s="1"/>
  <c r="E79" i="1"/>
  <c r="E78" i="1"/>
  <c r="E77" i="1" s="1"/>
  <c r="E76" i="1" s="1"/>
  <c r="E75" i="1" s="1"/>
  <c r="E73" i="1"/>
  <c r="E72" i="1" s="1"/>
  <c r="E71" i="1" s="1"/>
  <c r="E69" i="1"/>
  <c r="E68" i="1" s="1"/>
  <c r="E67" i="1"/>
  <c r="E65" i="1" s="1"/>
  <c r="E63" i="1"/>
  <c r="E61" i="1"/>
  <c r="E60" i="1" s="1"/>
  <c r="E59" i="1" s="1"/>
  <c r="E57" i="1"/>
  <c r="E56" i="1" s="1"/>
  <c r="E53" i="1"/>
  <c r="E52" i="1"/>
  <c r="E50" i="1"/>
  <c r="E49" i="1"/>
  <c r="E48" i="1" s="1"/>
  <c r="E47" i="1" s="1"/>
  <c r="E46" i="1" s="1"/>
  <c r="E35" i="1"/>
  <c r="E34" i="1"/>
  <c r="E29" i="1"/>
  <c r="E28" i="1"/>
  <c r="E27" i="1"/>
  <c r="E26" i="1" s="1"/>
  <c r="E25" i="1"/>
  <c r="E24" i="1" s="1"/>
  <c r="E21" i="1"/>
  <c r="E20" i="1"/>
  <c r="E23" i="1" l="1"/>
  <c r="E19" i="1" s="1"/>
  <c r="E18" i="1" s="1"/>
  <c r="E62" i="1"/>
  <c r="E55" i="1" s="1"/>
  <c r="E45" i="1" s="1"/>
  <c r="E84" i="1"/>
  <c r="E83" i="1" s="1"/>
  <c r="E82" i="1" s="1"/>
  <c r="E126" i="1"/>
  <c r="E89" i="1"/>
  <c r="E88" i="1" s="1"/>
  <c r="E222" i="1"/>
  <c r="E215" i="1" s="1"/>
  <c r="E214" i="1" s="1"/>
  <c r="E213" i="1" s="1"/>
  <c r="E212" i="1" s="1"/>
  <c r="E259" i="1"/>
  <c r="E258" i="1" s="1"/>
  <c r="E257" i="1" s="1"/>
  <c r="E256" i="1" s="1"/>
  <c r="E269" i="1"/>
  <c r="E270" i="1"/>
  <c r="E112" i="1"/>
  <c r="E104" i="1" s="1"/>
  <c r="E187" i="1"/>
  <c r="E176" i="1" s="1"/>
  <c r="E175" i="1" s="1"/>
  <c r="E164" i="1" s="1"/>
  <c r="E40" i="1" l="1"/>
  <c r="E43" i="1" l="1"/>
  <c r="E42" i="1" s="1"/>
  <c r="E41" i="1" s="1"/>
  <c r="E39" i="1"/>
  <c r="E38" i="1" s="1"/>
  <c r="E37" i="1"/>
  <c r="E16" i="1"/>
  <c r="E15" i="1" s="1"/>
  <c r="E14" i="1" s="1"/>
  <c r="E33" i="1" l="1"/>
  <c r="E32" i="1" s="1"/>
  <c r="E31" i="1" s="1"/>
  <c r="E30" i="1" s="1"/>
  <c r="E36" i="1" l="1"/>
  <c r="E13" i="1"/>
  <c r="E12" i="1" l="1"/>
  <c r="E11" i="1" s="1"/>
</calcChain>
</file>

<file path=xl/sharedStrings.xml><?xml version="1.0" encoding="utf-8"?>
<sst xmlns="http://schemas.openxmlformats.org/spreadsheetml/2006/main" count="879" uniqueCount="288">
  <si>
    <t>КЦСР</t>
  </si>
  <si>
    <t>КВР</t>
  </si>
  <si>
    <t>Наименование</t>
  </si>
  <si>
    <t>ВСЕГО</t>
  </si>
  <si>
    <t>Общегосударственные расходы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</si>
  <si>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</si>
  <si>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</si>
  <si>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</si>
  <si>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</si>
  <si>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</si>
  <si>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</si>
  <si>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</si>
  <si>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</si>
  <si>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</si>
  <si>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</si>
  <si>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</si>
  <si>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</si>
  <si>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Периодическая печать и издательства</t>
  </si>
  <si>
    <t>Социальная политика</t>
  </si>
  <si>
    <t>Социальное обеспечение населения</t>
  </si>
  <si>
    <t xml:space="preserve">Образование 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</si>
  <si>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</si>
  <si>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</si>
  <si>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</si>
  <si>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</si>
  <si>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Обеспечение деятельности финансовых, налоговых и таможенных органов и органов надзора</t>
  </si>
  <si>
    <t>0700000</t>
  </si>
  <si>
    <t>Средства массовой информации</t>
  </si>
  <si>
    <t>РП</t>
  </si>
  <si>
    <t>0104</t>
  </si>
  <si>
    <t>0106</t>
  </si>
  <si>
    <t>0111</t>
  </si>
  <si>
    <t>0113</t>
  </si>
  <si>
    <t>0200</t>
  </si>
  <si>
    <t>0203</t>
  </si>
  <si>
    <t>0400</t>
  </si>
  <si>
    <t>0500</t>
  </si>
  <si>
    <t>0501</t>
  </si>
  <si>
    <t>0502</t>
  </si>
  <si>
    <t>0503</t>
  </si>
  <si>
    <t>0700</t>
  </si>
  <si>
    <t>0701</t>
  </si>
  <si>
    <t>0702</t>
  </si>
  <si>
    <t>0707</t>
  </si>
  <si>
    <t>0800</t>
  </si>
  <si>
    <t>0801</t>
  </si>
  <si>
    <t>1000</t>
  </si>
  <si>
    <t>1003</t>
  </si>
  <si>
    <t>1200</t>
  </si>
  <si>
    <t>1202</t>
  </si>
  <si>
    <t>0408</t>
  </si>
  <si>
    <t>к решению Думы ЗАТО Солнечный</t>
  </si>
  <si>
    <t>0100</t>
  </si>
  <si>
    <t>Культура и кинематография</t>
  </si>
  <si>
    <t>0900000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</si>
  <si>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</si>
  <si>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</si>
  <si>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</si>
  <si>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</si>
  <si>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0304</t>
  </si>
  <si>
    <t>Органы юстиции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</si>
  <si>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</si>
  <si>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</si>
  <si>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</si>
  <si>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</si>
  <si>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</si>
  <si>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</si>
  <si>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</si>
  <si>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</si>
  <si>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</si>
  <si>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</si>
  <si>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</si>
  <si>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Проведение выборов и референдумов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</si>
  <si>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</si>
  <si>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</si>
  <si>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</si>
  <si>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</si>
  <si>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«Улучшение жилищных условий проживания граждан»</t>
  </si>
  <si>
    <t>0200000</t>
  </si>
  <si>
    <t>0210000</t>
  </si>
  <si>
    <t>1004</t>
  </si>
  <si>
    <t>Охрана семьи и детства</t>
  </si>
  <si>
    <t>руб.</t>
  </si>
  <si>
    <t>0314</t>
  </si>
  <si>
    <t>Другие вопросы в области национальной безопасности и правоохранительной деятельности</t>
  </si>
  <si>
    <t>9900000</t>
  </si>
  <si>
    <t>Расходы, не включенные в муниципальные программы ЗАТО Солнечный</t>
  </si>
  <si>
    <t>9990000</t>
  </si>
  <si>
    <t>Расходы на обеспечение деятельности представительного органа местного самоуправления ЗАТО Солнечный, органов местного самоуправления ЗАТО Солнечный</t>
  </si>
  <si>
    <t>9999020</t>
  </si>
  <si>
    <t>Депутаты Думы ЗАТО Солнечный</t>
  </si>
  <si>
    <t>Муниципальная программа "Муниципальное управление и гражданское общество ЗАТО Солнечный Тверской области" на 2015-2017 годы</t>
  </si>
  <si>
    <t>0910000</t>
  </si>
  <si>
    <t>Подпрограмма "Создание условий для эффективного функционирования администрации ЗАТО Солнечный"</t>
  </si>
  <si>
    <t>0911001</t>
  </si>
  <si>
    <t>Профессиональная переподготовка и повышение квалификации муниципальных служащих</t>
  </si>
  <si>
    <t>0999000</t>
  </si>
  <si>
    <t>Обеспечивающая подпрограмма</t>
  </si>
  <si>
    <t>0999001</t>
  </si>
  <si>
    <t>Глава администрации ЗАТО Солнечный</t>
  </si>
  <si>
    <t>0999002</t>
  </si>
  <si>
    <t>Аппарат администрации ЗАТО Солнечный</t>
  </si>
  <si>
    <t>9999030</t>
  </si>
  <si>
    <t>Центральный аппарат органов, не включенных в муниципальные программы ЗАТО Солнечный</t>
  </si>
  <si>
    <t>9940000</t>
  </si>
  <si>
    <t>Мероприятия, не включенные в муниципальные программы ЗАТО Солнечный</t>
  </si>
  <si>
    <t>9941001</t>
  </si>
  <si>
    <t>Проведение выборов в представительные органы местного самоуправления ЗАТО Солнечный</t>
  </si>
  <si>
    <t>9920000</t>
  </si>
  <si>
    <t>0800000</t>
  </si>
  <si>
    <t>Муниципальная программа "Управление имуществом и земельными ресурсами ЗАТО Солнечный Тверской области" на 2015-2017гг.</t>
  </si>
  <si>
    <t>0810000</t>
  </si>
  <si>
    <t>Подпрограмма "Управление муниципальным имуществом ЗАТО Солнечный"</t>
  </si>
  <si>
    <t>0811001</t>
  </si>
  <si>
    <t>Подготовка объектов муниципального имущества к приватизации, государственной регистрации права собственности, передаче в пользование третьим лицам</t>
  </si>
  <si>
    <t>0811002</t>
  </si>
  <si>
    <t>Содержание и обслуживание муниципальной казны ЗАТО Солнечный</t>
  </si>
  <si>
    <t>0820000</t>
  </si>
  <si>
    <t>Подпрограмма "Управление земельными ресурсами ЗАТО Солнечный"</t>
  </si>
  <si>
    <t>0821001</t>
  </si>
  <si>
    <t>Формирование и оценка земельных участков, находящихся в ведении ЗАТО Солнечный</t>
  </si>
  <si>
    <t>0911002</t>
  </si>
  <si>
    <t>Организационное обеспечение проведения мероприятий с участием главы ЗАТО Солнечный и администрации ЗАТО Солнечный</t>
  </si>
  <si>
    <t>0920000</t>
  </si>
  <si>
    <t>Подпрограмма "Поддержка общественного сектора и обеспечение информационной открытости деятельности органов местного самоуправления ЗАТО Солнечный Тверской области"</t>
  </si>
  <si>
    <t>0921002</t>
  </si>
  <si>
    <t>Проведение социологических опросов населения</t>
  </si>
  <si>
    <t>0930000</t>
  </si>
  <si>
    <t>Подпрограмма "Обеспечение взаимодействия с исполнительными органами государственной власти Тверской области"</t>
  </si>
  <si>
    <t>0931001</t>
  </si>
  <si>
    <t>Взаимодействие с Ассоциацией "Совет муниципальных образований"</t>
  </si>
  <si>
    <t>0937502</t>
  </si>
  <si>
    <t>Осуществление государственных полномочий Тверской области по созданию, исполнению полномочий по обеспечению деятельности комиссий по делам несовершеннолетних</t>
  </si>
  <si>
    <t>0937541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</si>
  <si>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</si>
  <si>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0935118</t>
  </si>
  <si>
    <t>Осуществление полномочий Российской Федерации по первичному воинскому учету на территориях, где отсутствуют военные комиссариаты</t>
  </si>
  <si>
    <t>0935931</t>
  </si>
  <si>
    <t>Осуществление полномочий Российской Федерации по государственной регистрации актов гражданского состояния</t>
  </si>
  <si>
    <t>Отдел ЗАГС администрации ЗАТО Солнечный</t>
  </si>
  <si>
    <t>0400000</t>
  </si>
  <si>
    <t>Муниципальная программа "Обеспечение правопорядка и безопасности населения ЗАТО Солнечный" на 2015-2017гг.</t>
  </si>
  <si>
    <t>0420000</t>
  </si>
  <si>
    <t>Подпрограмма "Повышение безопасности населения ЗАТО Солнечный"</t>
  </si>
  <si>
    <t>0421001</t>
  </si>
  <si>
    <t>Обеспечение функционирования Единой дежурно-диспетчерской службы</t>
  </si>
  <si>
    <t>0421002</t>
  </si>
  <si>
    <t>Оповещение населения в случае чрезвычайных ситуаций</t>
  </si>
  <si>
    <t>0410000</t>
  </si>
  <si>
    <t>Подпрограмма "Комплексная профилактика правонарушений</t>
  </si>
  <si>
    <t>0411001</t>
  </si>
  <si>
    <t>Организация деятельности добровольной народной дружины ЗАТО Солнечный</t>
  </si>
  <si>
    <t>0300000</t>
  </si>
  <si>
    <t>Муниципальная программа "Развитие транспортного комплекса и дорожного хозяйства ЗАТО Солнечный" на 2015-2017 годы</t>
  </si>
  <si>
    <t>0310000</t>
  </si>
  <si>
    <t>Подпрограмма "Транспортное обслуживание населения, развитие и сохранность автомобильных дорог общего пользования местного значения"</t>
  </si>
  <si>
    <t>0314001</t>
  </si>
  <si>
    <t>Поддержка социальных маршрутов внутреннего водного транспорта</t>
  </si>
  <si>
    <t>0311001</t>
  </si>
  <si>
    <t>Содержание автомобильных дорог и сооружений на них</t>
  </si>
  <si>
    <t>0311002</t>
  </si>
  <si>
    <t>Капитальный ремонт и ремонт автомобильных дорог</t>
  </si>
  <si>
    <t>Муниципальная программа "Энергосбережение и повышение энергетической эффективности ЗАТО Солнечный" на 2015-2017гг.</t>
  </si>
  <si>
    <t>Подпрограмма «Энергосбережение и повышение энергетической эффективности»</t>
  </si>
  <si>
    <t>0211001</t>
  </si>
  <si>
    <t>Установка приборов учета ТЭР в МКД</t>
  </si>
  <si>
    <t>0211002</t>
  </si>
  <si>
    <t>Замена светильников уличного освещения на энергоэффективные</t>
  </si>
  <si>
    <t>0100000</t>
  </si>
  <si>
    <t>Муниципальная программа ЗАТО Солнечный
«Жилищно-коммунальное хозяйство и благоустройство ЗАТО Солнечный Тверской области» на 2015 - 2017 годы</t>
  </si>
  <si>
    <t>0110000</t>
  </si>
  <si>
    <t>0111001</t>
  </si>
  <si>
    <t>Переселение граждан из ветхого и аварийного жилья</t>
  </si>
  <si>
    <t>0111002</t>
  </si>
  <si>
    <t>Предоставление муниципальной поддержки гражданам для приобретения строящегося жилья</t>
  </si>
  <si>
    <t>0111003</t>
  </si>
  <si>
    <t>Формирование фондов капитального ремонта общего имущество МКД муниципального жилого фонда на счете регионального оператора</t>
  </si>
  <si>
    <t>0120000</t>
  </si>
  <si>
    <t>Подпрограмма «Повышение надежности и эффективности функционирования объектов коммунального назначения ЗАТО Солнечный»</t>
  </si>
  <si>
    <t>0126001</t>
  </si>
  <si>
    <t>Реконструкция теплоэнергетических объектов ЗАТО Солнечный</t>
  </si>
  <si>
    <t>0121001</t>
  </si>
  <si>
    <t>Реконструкция линий электропередач</t>
  </si>
  <si>
    <t>0121002</t>
  </si>
  <si>
    <t>Организация уличного освещения поселка Солнечный</t>
  </si>
  <si>
    <t>0130000</t>
  </si>
  <si>
    <t>Подпрограмма "Обеспечение комфортных условий проживания в поселке Солнечный"</t>
  </si>
  <si>
    <t>0131001</t>
  </si>
  <si>
    <t>Санитарная обработка мусорных контейнеров и мест их установки</t>
  </si>
  <si>
    <t>0131002</t>
  </si>
  <si>
    <t>Санитарная рубка погибших и поврежденных зеленых насаждений городских лесов ЗАТО Солнечный</t>
  </si>
  <si>
    <t>0131003</t>
  </si>
  <si>
    <t>Комплекс мероприятий по озеленению поселка</t>
  </si>
  <si>
    <t>0131005</t>
  </si>
  <si>
    <t>Прочие мероприятия по благоустройству</t>
  </si>
  <si>
    <t>0500000</t>
  </si>
  <si>
    <t>Муниципальная программа "Развитие образования ЗАТО Солнечный Тверской области" на 2015-2017гг.</t>
  </si>
  <si>
    <t>0510000</t>
  </si>
  <si>
    <t>Подпрограмма "Дошкольное и общее образование"</t>
  </si>
  <si>
    <t>0512001</t>
  </si>
  <si>
    <t>Создание условий для предоставления общедоступного и бесплатного образования муниципальными казенными учреждениями дошкольного образования</t>
  </si>
  <si>
    <t>0517601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</si>
  <si>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</si>
  <si>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0512002</t>
  </si>
  <si>
    <t>Создание условий для предоставления общедоступного и бесплатного образования муниципальными общеобразовательными учреждениями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</si>
  <si>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</t>
  </si>
  <si>
    <t>0520000</t>
  </si>
  <si>
    <t>Подпрограмма "Дополнительное образование"</t>
  </si>
  <si>
    <t>0522001</t>
  </si>
  <si>
    <t>Обеспечение деятельности муниципальных учреждений дополнительного образования детей спортивной направленности</t>
  </si>
  <si>
    <t>0522003</t>
  </si>
  <si>
    <t>Обеспечение проведения спортивных муниципальных мероприятий, организация участия в областных и всероссийских мероприятиях</t>
  </si>
  <si>
    <t>0522002</t>
  </si>
  <si>
    <t>Обеспечение деятельности муниципальных учреждений дополнительного образования детей в сфере культуры</t>
  </si>
  <si>
    <t>0522004</t>
  </si>
  <si>
    <t>Организация участия в областных и всероссийских творческих мероприятиях</t>
  </si>
  <si>
    <t>0512003</t>
  </si>
  <si>
    <t>Организация досуга и занятости детей в каникулярное время</t>
  </si>
  <si>
    <t>0600000</t>
  </si>
  <si>
    <t>Муниципальная программа "Культура ЗАТО Солнечный Тверской области" на 2015-2017 годы</t>
  </si>
  <si>
    <t>0610000</t>
  </si>
  <si>
    <t>Подпрограмма "Сохранение и развитие культурного потенциала ЗАТО Солнечный"</t>
  </si>
  <si>
    <t>0612001</t>
  </si>
  <si>
    <t>Библиотечное обслуживание населения</t>
  </si>
  <si>
    <t>0612002</t>
  </si>
  <si>
    <t>0612003</t>
  </si>
  <si>
    <t>Обеспечение деятельности культурно-досуговых муниципальных учреждений</t>
  </si>
  <si>
    <t>0612004</t>
  </si>
  <si>
    <t>Профессиональная переподготовка и повышение квалификации специалистов сферы "Культура"</t>
  </si>
  <si>
    <t>0620000</t>
  </si>
  <si>
    <t>0621001</t>
  </si>
  <si>
    <t>Организация и проведение социально значимых мероприятий и проектов</t>
  </si>
  <si>
    <t>0622001</t>
  </si>
  <si>
    <t>Противопожарные мероприятия</t>
  </si>
  <si>
    <t>1001</t>
  </si>
  <si>
    <t>Пенсионное обеспечение</t>
  </si>
  <si>
    <t>Муниципальная программа "Социальная поддержка населения ЗАТО Солнечный" на 2015-2017гг.</t>
  </si>
  <si>
    <t>0720000</t>
  </si>
  <si>
    <t>Подпрограмма «Социальная поддержка граждан старшего поколения, ветеранов Великой Отечественной войны, ветеранов боевых действий и членов их семей»</t>
  </si>
  <si>
    <t>0721002</t>
  </si>
  <si>
    <t>Выплата пенсии за выслугу лет муниципальным служащим, замещавшим муниципальные должности и должности муниципальной службы ЗАТО Солнечный</t>
  </si>
  <si>
    <t>0710000</t>
  </si>
  <si>
    <t>Подпрограмма «Социальная поддержка семей с детьми»</t>
  </si>
  <si>
    <t>0711001</t>
  </si>
  <si>
    <t>Предоставление мер социальной поддержки семей с детьми</t>
  </si>
  <si>
    <t>0721001</t>
  </si>
  <si>
    <t>Предоставление адресной социальной помощи гражданам старшего поколения</t>
  </si>
  <si>
    <t>0717501</t>
  </si>
  <si>
    <t>Компенсация части родительской платы  за присмотр и уход за детьми, осваивающими общеобразовательные программы дошкольного образования в организациях, осуществляющих образовательную деятельность</t>
  </si>
  <si>
    <t>0921001</t>
  </si>
  <si>
    <t>Информирование населения ЗАТО Солнечный Тверской области о деятельности органов местного самоуправления ЗАТО Солнечный Тверской области, основных направлениях социально-экономического развития ЗАТО Солнечный Тверской области через электронные и печатные средства массовой информации</t>
  </si>
  <si>
    <t>Комплектование библиотечных фондов</t>
  </si>
  <si>
    <t>0116001</t>
  </si>
  <si>
    <t>Ремонт муниципального жилого фонда</t>
  </si>
  <si>
    <t>0121999</t>
  </si>
  <si>
    <t>Прочие мероприятия в области коммунального хозяйства</t>
  </si>
  <si>
    <t>Приложение № 5</t>
  </si>
  <si>
    <t>9941003</t>
  </si>
  <si>
    <t>Расходы на реализацию мероприятий по обращениям, поступающим в Думу ЗАТО Солнечный</t>
  </si>
  <si>
    <t>600</t>
  </si>
  <si>
    <t>Предоставление субсидий бюджетным, автономным
учреждениям и иным некоммерческим организациям</t>
  </si>
  <si>
    <t>0317437</t>
  </si>
  <si>
    <t>Субсидии на поддержку социальных маршрутов внутреннего водного транспорта</t>
  </si>
  <si>
    <t>0517201</t>
  </si>
  <si>
    <t>Организация обеспечения учащихся начальных классов муниципальных образовательных учреждений горячим питанием</t>
  </si>
  <si>
    <t>0517602</t>
  </si>
  <si>
    <t>0709</t>
  </si>
  <si>
    <t>Другие вопросы в области образования</t>
  </si>
  <si>
    <t>9947888</t>
  </si>
  <si>
    <t>Реализация мероприятий по обращениям, поступающим к депутатам Законодательного Собрания Тверской области</t>
  </si>
  <si>
    <t>Подпрограмма "Реализация социально значимых проектов в сфере культуры</t>
  </si>
  <si>
    <t>0517202</t>
  </si>
  <si>
    <t>Организация отдыха детей в каникулярное время</t>
  </si>
  <si>
    <t>0116002</t>
  </si>
  <si>
    <t>Формирование специализированного жилого фонда</t>
  </si>
  <si>
    <t>0131004</t>
  </si>
  <si>
    <t>Благоустройство придомовых территорий многоквартирных домов</t>
  </si>
  <si>
    <t>0615144</t>
  </si>
  <si>
    <t>Комплектование книжных фондов библиотек муниципальных образований</t>
  </si>
  <si>
    <t>Дума ЗАТО Солнечный</t>
  </si>
  <si>
    <t>Ревизионная комиссия ЗАТО Солнечный</t>
  </si>
  <si>
    <t>Финансовый отдел администрации ЗАТО Солнечный</t>
  </si>
  <si>
    <t>Распределение бюджетных ассигнований бюджета ЗАТО Солнечный по разделам и подразделам, целевым статьям и группам видам расходов классификации расходов бюджета за 2015 год</t>
  </si>
  <si>
    <t>"Утверждение отчета об исполнении</t>
  </si>
  <si>
    <t>бюджета ЗАТО Солнечный за 2015 год"</t>
  </si>
  <si>
    <t>Утверждено Решением Думы о бюджете ЗАТО Солнечный</t>
  </si>
  <si>
    <t>Кассовое исполнение</t>
  </si>
  <si>
    <t>от 12.05.2016г. № 26-5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</si>
</sst>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wrapText="1"/>
    </xf>
    <xf numFmtId="0" fontId="2" fillId="0" borderId="0" xfId="0" applyFont="1"/>
    <xf numFmtId="4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64" fontId="5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4"/>
  <sheetViews>
    <sheetView tabSelected="1" topLeftCell="A4" zoomScale="120" zoomScaleNormal="120" workbookViewId="0">
      <selection activeCell="D7" sqref="D7:E7"/>
    </sheetView>
  </sheetViews>
  <sheetFormatPr defaultRowHeight="15" x14ac:dyDescent="0.25"/>
  <cols>
    <col min="1" max="1" width="6" customWidth="1"/>
    <col min="2" max="2" width="9.28515625" customWidth="1"/>
    <col min="3" max="3" width="5.28515625" bestFit="1" customWidth="1"/>
    <col min="4" max="4" width="68.28515625" customWidth="1"/>
    <col min="5" max="6" width="15.85546875" customWidth="1"/>
  </cols>
  <sheetData>
    <row r="2" spans="1:6" ht="15.75" x14ac:dyDescent="0.25">
      <c r="D2" s="25" t="s">
        <v>256</v>
      </c>
      <c r="E2" s="25"/>
      <c r="F2" s="25"/>
    </row>
    <row r="3" spans="1:6" ht="15.75" x14ac:dyDescent="0.25">
      <c r="D3" s="25" t="s">
        <v>51</v>
      </c>
      <c r="E3" s="25"/>
      <c r="F3" s="25"/>
    </row>
    <row r="4" spans="1:6" ht="15.75" x14ac:dyDescent="0.25">
      <c r="D4" s="25" t="s">
        <v>283</v>
      </c>
      <c r="E4" s="25"/>
      <c r="F4" s="25"/>
    </row>
    <row r="5" spans="1:6" ht="15.75" x14ac:dyDescent="0.25">
      <c r="D5" s="25" t="s">
        <v>284</v>
      </c>
      <c r="E5" s="25"/>
      <c r="F5" s="25"/>
    </row>
    <row r="6" spans="1:6" ht="15.75" x14ac:dyDescent="0.25">
      <c r="D6" s="25" t="s">
        <v>287</v>
      </c>
      <c r="E6" s="25"/>
      <c r="F6" s="25"/>
    </row>
    <row r="7" spans="1:6" ht="15.75" x14ac:dyDescent="0.25">
      <c r="D7" s="24"/>
      <c r="E7" s="24"/>
    </row>
    <row r="8" spans="1:6" ht="60.75" customHeight="1" x14ac:dyDescent="0.25">
      <c r="A8" s="26" t="s">
        <v>282</v>
      </c>
      <c r="B8" s="26"/>
      <c r="C8" s="26"/>
      <c r="D8" s="26"/>
      <c r="E8" s="26"/>
      <c r="F8" s="26"/>
    </row>
    <row r="9" spans="1:6" x14ac:dyDescent="0.25">
      <c r="A9" s="23"/>
      <c r="B9" s="23"/>
      <c r="C9" s="23"/>
      <c r="D9" s="23"/>
      <c r="E9" s="16"/>
      <c r="F9" s="16" t="s">
        <v>82</v>
      </c>
    </row>
    <row r="10" spans="1:6" ht="85.5" x14ac:dyDescent="0.25">
      <c r="A10" s="5" t="s">
        <v>28</v>
      </c>
      <c r="B10" s="5" t="s">
        <v>0</v>
      </c>
      <c r="C10" s="5" t="s">
        <v>1</v>
      </c>
      <c r="D10" s="5" t="s">
        <v>2</v>
      </c>
      <c r="E10" s="6" t="s">
        <v>285</v>
      </c>
      <c r="F10" s="6" t="s">
        <v>286</v>
      </c>
    </row>
    <row r="11" spans="1:6" x14ac:dyDescent="0.25">
      <c r="A11" s="4"/>
      <c r="B11" s="4"/>
      <c r="C11" s="4"/>
      <c r="D11" s="2" t="s">
        <v>3</v>
      </c>
      <c r="E11" s="21">
        <f>E12+E75+E82+E104+E126+E164+E212+E236+E256</f>
        <v>114338426.13</v>
      </c>
      <c r="F11" s="3">
        <f>F12+F75+F82+F104+F126+F164+F212+F236+F256</f>
        <v>105864611.5</v>
      </c>
    </row>
    <row r="12" spans="1:6" x14ac:dyDescent="0.25">
      <c r="A12" s="1" t="s">
        <v>52</v>
      </c>
      <c r="B12" s="1"/>
      <c r="C12" s="1"/>
      <c r="D12" s="2" t="s">
        <v>4</v>
      </c>
      <c r="E12" s="3">
        <f>E13+E18+E30+E36+E41+E45</f>
        <v>22186713.25</v>
      </c>
      <c r="F12" s="3">
        <f>F13+F18+F30+F36+F41+F45</f>
        <v>20342255.759999998</v>
      </c>
    </row>
    <row r="13" spans="1:6" ht="43.5" x14ac:dyDescent="0.25">
      <c r="A13" s="7" t="s">
        <v>69</v>
      </c>
      <c r="B13" s="7"/>
      <c r="C13" s="7"/>
      <c r="D13" s="2" t="s">
        <v>70</v>
      </c>
      <c r="E13" s="10">
        <f t="shared" ref="E13:F13" si="0">E14</f>
        <v>1000</v>
      </c>
      <c r="F13" s="10">
        <f t="shared" si="0"/>
        <v>0</v>
      </c>
    </row>
    <row r="14" spans="1:6" ht="30" x14ac:dyDescent="0.25">
      <c r="A14" s="8" t="s">
        <v>69</v>
      </c>
      <c r="B14" s="8" t="s">
        <v>85</v>
      </c>
      <c r="C14" s="8"/>
      <c r="D14" s="11" t="s">
        <v>86</v>
      </c>
      <c r="E14" s="12">
        <f t="shared" ref="E14:F16" si="1">E15</f>
        <v>1000</v>
      </c>
      <c r="F14" s="12">
        <f t="shared" si="1"/>
        <v>0</v>
      </c>
    </row>
    <row r="15" spans="1:6" ht="45" x14ac:dyDescent="0.25">
      <c r="A15" s="8" t="s">
        <v>69</v>
      </c>
      <c r="B15" s="8" t="s">
        <v>87</v>
      </c>
      <c r="C15" s="8"/>
      <c r="D15" s="11" t="s">
        <v>88</v>
      </c>
      <c r="E15" s="12">
        <f t="shared" si="1"/>
        <v>1000</v>
      </c>
      <c r="F15" s="12">
        <f t="shared" si="1"/>
        <v>0</v>
      </c>
    </row>
    <row r="16" spans="1:6" x14ac:dyDescent="0.25">
      <c r="A16" s="8" t="s">
        <v>69</v>
      </c>
      <c r="B16" s="8" t="s">
        <v>89</v>
      </c>
      <c r="C16" s="8"/>
      <c r="D16" s="11" t="s">
        <v>90</v>
      </c>
      <c r="E16" s="12">
        <f t="shared" si="1"/>
        <v>1000</v>
      </c>
      <c r="F16" s="12">
        <f t="shared" si="1"/>
        <v>0</v>
      </c>
    </row>
    <row r="17" spans="1:6" x14ac:dyDescent="0.25">
      <c r="A17" s="8" t="s">
        <v>69</v>
      </c>
      <c r="B17" s="8" t="s">
        <v>89</v>
      </c>
      <c r="C17" s="8" t="s">
        <v>65</v>
      </c>
      <c r="D17" s="13" t="s">
        <v>66</v>
      </c>
      <c r="E17" s="12">
        <v>1000</v>
      </c>
      <c r="F17" s="12">
        <v>0</v>
      </c>
    </row>
    <row r="18" spans="1:6" ht="43.5" x14ac:dyDescent="0.25">
      <c r="A18" s="7" t="s">
        <v>29</v>
      </c>
      <c r="B18" s="7"/>
      <c r="C18" s="7"/>
      <c r="D18" s="9" t="s">
        <v>5</v>
      </c>
      <c r="E18" s="10">
        <f>E19</f>
        <v>13015684.609999999</v>
      </c>
      <c r="F18" s="10">
        <f>F19</f>
        <v>12793028.719999999</v>
      </c>
    </row>
    <row r="19" spans="1:6" ht="30" x14ac:dyDescent="0.25">
      <c r="A19" s="8" t="s">
        <v>29</v>
      </c>
      <c r="B19" s="8" t="s">
        <v>54</v>
      </c>
      <c r="C19" s="8"/>
      <c r="D19" s="11" t="s">
        <v>91</v>
      </c>
      <c r="E19" s="12">
        <f>E20+E23</f>
        <v>13015684.609999999</v>
      </c>
      <c r="F19" s="12">
        <f>F20+F23</f>
        <v>12793028.719999999</v>
      </c>
    </row>
    <row r="20" spans="1:6" ht="30" x14ac:dyDescent="0.25">
      <c r="A20" s="8" t="s">
        <v>29</v>
      </c>
      <c r="B20" s="8" t="s">
        <v>92</v>
      </c>
      <c r="C20" s="8"/>
      <c r="D20" s="11" t="s">
        <v>93</v>
      </c>
      <c r="E20" s="12">
        <f>E22</f>
        <v>35000</v>
      </c>
      <c r="F20" s="12">
        <f>F22</f>
        <v>30000</v>
      </c>
    </row>
    <row r="21" spans="1:6" ht="30" x14ac:dyDescent="0.25">
      <c r="A21" s="8" t="s">
        <v>29</v>
      </c>
      <c r="B21" s="8" t="s">
        <v>94</v>
      </c>
      <c r="C21" s="8"/>
      <c r="D21" s="11" t="s">
        <v>95</v>
      </c>
      <c r="E21" s="12">
        <f>E22</f>
        <v>35000</v>
      </c>
      <c r="F21" s="12">
        <f>F22</f>
        <v>30000</v>
      </c>
    </row>
    <row r="22" spans="1:6" ht="30" x14ac:dyDescent="0.25">
      <c r="A22" s="8" t="s">
        <v>29</v>
      </c>
      <c r="B22" s="8" t="s">
        <v>94</v>
      </c>
      <c r="C22" s="8" t="s">
        <v>63</v>
      </c>
      <c r="D22" s="13" t="s">
        <v>64</v>
      </c>
      <c r="E22" s="12">
        <v>35000</v>
      </c>
      <c r="F22" s="12">
        <v>30000</v>
      </c>
    </row>
    <row r="23" spans="1:6" x14ac:dyDescent="0.25">
      <c r="A23" s="8" t="s">
        <v>29</v>
      </c>
      <c r="B23" s="8" t="s">
        <v>96</v>
      </c>
      <c r="C23" s="8"/>
      <c r="D23" s="11" t="s">
        <v>97</v>
      </c>
      <c r="E23" s="12">
        <f>E24+E26</f>
        <v>12980684.609999999</v>
      </c>
      <c r="F23" s="12">
        <f>F24+F26</f>
        <v>12763028.719999999</v>
      </c>
    </row>
    <row r="24" spans="1:6" x14ac:dyDescent="0.25">
      <c r="A24" s="8" t="s">
        <v>29</v>
      </c>
      <c r="B24" s="8" t="s">
        <v>98</v>
      </c>
      <c r="C24" s="8"/>
      <c r="D24" s="11" t="s">
        <v>99</v>
      </c>
      <c r="E24" s="12">
        <f>E25</f>
        <v>1058176.6400000001</v>
      </c>
      <c r="F24" s="12">
        <f>F25</f>
        <v>1058176.6400000001</v>
      </c>
    </row>
    <row r="25" spans="1:6" ht="60" x14ac:dyDescent="0.25">
      <c r="A25" s="8" t="s">
        <v>29</v>
      </c>
      <c r="B25" s="8" t="s">
        <v>98</v>
      </c>
      <c r="C25" s="8" t="s">
        <v>61</v>
      </c>
      <c r="D25" s="11" t="s">
        <v>62</v>
      </c>
      <c r="E25" s="12">
        <f>910762.25+147414.39</f>
        <v>1058176.6400000001</v>
      </c>
      <c r="F25" s="12">
        <f>910762.25+147414.39</f>
        <v>1058176.6400000001</v>
      </c>
    </row>
    <row r="26" spans="1:6" x14ac:dyDescent="0.25">
      <c r="A26" s="8" t="s">
        <v>29</v>
      </c>
      <c r="B26" s="8" t="s">
        <v>100</v>
      </c>
      <c r="C26" s="8"/>
      <c r="D26" s="13" t="s">
        <v>101</v>
      </c>
      <c r="E26" s="12">
        <f>E27+E28+E29</f>
        <v>11922507.969999999</v>
      </c>
      <c r="F26" s="12">
        <f>F27+F28+F29</f>
        <v>11704852.079999998</v>
      </c>
    </row>
    <row r="27" spans="1:6" ht="60" x14ac:dyDescent="0.25">
      <c r="A27" s="8" t="s">
        <v>29</v>
      </c>
      <c r="B27" s="8" t="s">
        <v>100</v>
      </c>
      <c r="C27" s="8" t="s">
        <v>61</v>
      </c>
      <c r="D27" s="11" t="s">
        <v>62</v>
      </c>
      <c r="E27" s="12">
        <f>1091290.2+207807.52+6557375+1203564.32</f>
        <v>9060037.0399999991</v>
      </c>
      <c r="F27" s="12">
        <f>1091290.2+207807.52+6557375+1203564.32</f>
        <v>9060037.0399999991</v>
      </c>
    </row>
    <row r="28" spans="1:6" ht="30" x14ac:dyDescent="0.25">
      <c r="A28" s="8" t="s">
        <v>29</v>
      </c>
      <c r="B28" s="8" t="s">
        <v>100</v>
      </c>
      <c r="C28" s="8" t="s">
        <v>63</v>
      </c>
      <c r="D28" s="13" t="s">
        <v>64</v>
      </c>
      <c r="E28" s="12">
        <f>648905.6+2107565.33</f>
        <v>2756470.93</v>
      </c>
      <c r="F28" s="12">
        <f>582876.83+1957946.95</f>
        <v>2540823.7799999998</v>
      </c>
    </row>
    <row r="29" spans="1:6" x14ac:dyDescent="0.25">
      <c r="A29" s="8" t="s">
        <v>29</v>
      </c>
      <c r="B29" s="8" t="s">
        <v>100</v>
      </c>
      <c r="C29" s="8" t="s">
        <v>65</v>
      </c>
      <c r="D29" s="13" t="s">
        <v>66</v>
      </c>
      <c r="E29" s="12">
        <f>55000+51000</f>
        <v>106000</v>
      </c>
      <c r="F29" s="12">
        <f>52991.26+51000</f>
        <v>103991.26000000001</v>
      </c>
    </row>
    <row r="30" spans="1:6" ht="29.25" x14ac:dyDescent="0.25">
      <c r="A30" s="7" t="s">
        <v>30</v>
      </c>
      <c r="B30" s="7"/>
      <c r="C30" s="7"/>
      <c r="D30" s="9" t="s">
        <v>25</v>
      </c>
      <c r="E30" s="10">
        <f t="shared" ref="E30:F32" si="2">E31</f>
        <v>2382531.5699999998</v>
      </c>
      <c r="F30" s="10">
        <f t="shared" si="2"/>
        <v>2377610.27</v>
      </c>
    </row>
    <row r="31" spans="1:6" ht="30" x14ac:dyDescent="0.25">
      <c r="A31" s="8" t="s">
        <v>30</v>
      </c>
      <c r="B31" s="8" t="s">
        <v>85</v>
      </c>
      <c r="C31" s="8"/>
      <c r="D31" s="11" t="s">
        <v>86</v>
      </c>
      <c r="E31" s="12">
        <f t="shared" si="2"/>
        <v>2382531.5699999998</v>
      </c>
      <c r="F31" s="12">
        <f t="shared" si="2"/>
        <v>2377610.27</v>
      </c>
    </row>
    <row r="32" spans="1:6" ht="45" x14ac:dyDescent="0.25">
      <c r="A32" s="8" t="s">
        <v>30</v>
      </c>
      <c r="B32" s="8" t="s">
        <v>87</v>
      </c>
      <c r="C32" s="8"/>
      <c r="D32" s="11" t="s">
        <v>88</v>
      </c>
      <c r="E32" s="12">
        <f t="shared" si="2"/>
        <v>2382531.5699999998</v>
      </c>
      <c r="F32" s="12">
        <f t="shared" si="2"/>
        <v>2377610.27</v>
      </c>
    </row>
    <row r="33" spans="1:6" ht="30" x14ac:dyDescent="0.25">
      <c r="A33" s="8" t="s">
        <v>30</v>
      </c>
      <c r="B33" s="8" t="s">
        <v>102</v>
      </c>
      <c r="C33" s="8"/>
      <c r="D33" s="11" t="s">
        <v>103</v>
      </c>
      <c r="E33" s="12">
        <f>E34+E35</f>
        <v>2382531.5699999998</v>
      </c>
      <c r="F33" s="12">
        <f>F34+F35</f>
        <v>2377610.27</v>
      </c>
    </row>
    <row r="34" spans="1:6" ht="60" x14ac:dyDescent="0.25">
      <c r="A34" s="8" t="s">
        <v>30</v>
      </c>
      <c r="B34" s="8" t="s">
        <v>102</v>
      </c>
      <c r="C34" s="8" t="s">
        <v>61</v>
      </c>
      <c r="D34" s="13" t="s">
        <v>62</v>
      </c>
      <c r="E34" s="12">
        <f>624355.63+103317.05+1315803.36+156700.53</f>
        <v>2200176.5699999998</v>
      </c>
      <c r="F34" s="12">
        <f>624355.63+103317.05+1315803.36+155664.53</f>
        <v>2199140.5699999998</v>
      </c>
    </row>
    <row r="35" spans="1:6" ht="30" x14ac:dyDescent="0.25">
      <c r="A35" s="8" t="s">
        <v>30</v>
      </c>
      <c r="B35" s="8" t="s">
        <v>102</v>
      </c>
      <c r="C35" s="8" t="s">
        <v>63</v>
      </c>
      <c r="D35" s="13" t="s">
        <v>64</v>
      </c>
      <c r="E35" s="12">
        <f>178335+2255+1765</f>
        <v>182355</v>
      </c>
      <c r="F35" s="12">
        <f>1765+174449.7+2255</f>
        <v>178469.7</v>
      </c>
    </row>
    <row r="36" spans="1:6" x14ac:dyDescent="0.25">
      <c r="A36" s="7" t="s">
        <v>71</v>
      </c>
      <c r="B36" s="7"/>
      <c r="C36" s="7"/>
      <c r="D36" s="9" t="s">
        <v>72</v>
      </c>
      <c r="E36" s="10">
        <f>E37</f>
        <v>250000</v>
      </c>
      <c r="F36" s="10">
        <f>F37</f>
        <v>250000</v>
      </c>
    </row>
    <row r="37" spans="1:6" ht="30" x14ac:dyDescent="0.25">
      <c r="A37" s="8" t="s">
        <v>71</v>
      </c>
      <c r="B37" s="8" t="s">
        <v>85</v>
      </c>
      <c r="C37" s="8"/>
      <c r="D37" s="11" t="s">
        <v>86</v>
      </c>
      <c r="E37" s="12">
        <f>E40</f>
        <v>250000</v>
      </c>
      <c r="F37" s="12">
        <f>F40</f>
        <v>250000</v>
      </c>
    </row>
    <row r="38" spans="1:6" ht="30" x14ac:dyDescent="0.25">
      <c r="A38" s="8" t="s">
        <v>71</v>
      </c>
      <c r="B38" s="8" t="s">
        <v>104</v>
      </c>
      <c r="C38" s="8"/>
      <c r="D38" s="11" t="s">
        <v>105</v>
      </c>
      <c r="E38" s="12">
        <f>E39</f>
        <v>250000</v>
      </c>
      <c r="F38" s="12">
        <f>F39</f>
        <v>250000</v>
      </c>
    </row>
    <row r="39" spans="1:6" ht="30" x14ac:dyDescent="0.25">
      <c r="A39" s="8" t="s">
        <v>71</v>
      </c>
      <c r="B39" s="8" t="s">
        <v>106</v>
      </c>
      <c r="C39" s="8"/>
      <c r="D39" s="11" t="s">
        <v>107</v>
      </c>
      <c r="E39" s="12">
        <f>E40</f>
        <v>250000</v>
      </c>
      <c r="F39" s="12">
        <f>F40</f>
        <v>250000</v>
      </c>
    </row>
    <row r="40" spans="1:6" ht="30" x14ac:dyDescent="0.25">
      <c r="A40" s="8" t="s">
        <v>71</v>
      </c>
      <c r="B40" s="8" t="s">
        <v>106</v>
      </c>
      <c r="C40" s="8" t="s">
        <v>63</v>
      </c>
      <c r="D40" s="13" t="s">
        <v>64</v>
      </c>
      <c r="E40" s="12">
        <f>300000-50000</f>
        <v>250000</v>
      </c>
      <c r="F40" s="12">
        <f>300000-50000</f>
        <v>250000</v>
      </c>
    </row>
    <row r="41" spans="1:6" x14ac:dyDescent="0.25">
      <c r="A41" s="7" t="s">
        <v>31</v>
      </c>
      <c r="B41" s="7"/>
      <c r="C41" s="7"/>
      <c r="D41" s="9" t="s">
        <v>6</v>
      </c>
      <c r="E41" s="10">
        <f>E42</f>
        <v>50000</v>
      </c>
      <c r="F41" s="10">
        <f>F42</f>
        <v>0</v>
      </c>
    </row>
    <row r="42" spans="1:6" ht="30" x14ac:dyDescent="0.25">
      <c r="A42" s="8" t="s">
        <v>31</v>
      </c>
      <c r="B42" s="8" t="s">
        <v>85</v>
      </c>
      <c r="C42" s="8"/>
      <c r="D42" s="11" t="s">
        <v>86</v>
      </c>
      <c r="E42" s="12">
        <f t="shared" ref="E42:F43" si="3">E43</f>
        <v>50000</v>
      </c>
      <c r="F42" s="12">
        <f t="shared" si="3"/>
        <v>0</v>
      </c>
    </row>
    <row r="43" spans="1:6" x14ac:dyDescent="0.25">
      <c r="A43" s="8" t="s">
        <v>31</v>
      </c>
      <c r="B43" s="8" t="s">
        <v>108</v>
      </c>
      <c r="C43" s="8"/>
      <c r="D43" s="11" t="s">
        <v>7</v>
      </c>
      <c r="E43" s="12">
        <f t="shared" si="3"/>
        <v>50000</v>
      </c>
      <c r="F43" s="12">
        <f t="shared" si="3"/>
        <v>0</v>
      </c>
    </row>
    <row r="44" spans="1:6" x14ac:dyDescent="0.25">
      <c r="A44" s="8" t="s">
        <v>31</v>
      </c>
      <c r="B44" s="8" t="s">
        <v>108</v>
      </c>
      <c r="C44" s="8" t="s">
        <v>65</v>
      </c>
      <c r="D44" s="13" t="s">
        <v>66</v>
      </c>
      <c r="E44" s="12">
        <v>50000</v>
      </c>
      <c r="F44" s="12">
        <v>0</v>
      </c>
    </row>
    <row r="45" spans="1:6" x14ac:dyDescent="0.25">
      <c r="A45" s="7" t="s">
        <v>32</v>
      </c>
      <c r="B45" s="7"/>
      <c r="C45" s="7"/>
      <c r="D45" s="9" t="s">
        <v>8</v>
      </c>
      <c r="E45" s="10">
        <f>E46+E55+E71</f>
        <v>6487497.0700000003</v>
      </c>
      <c r="F45" s="10">
        <f>F46+F55+F71</f>
        <v>4921616.7700000005</v>
      </c>
    </row>
    <row r="46" spans="1:6" ht="30" x14ac:dyDescent="0.25">
      <c r="A46" s="8" t="s">
        <v>32</v>
      </c>
      <c r="B46" s="8" t="s">
        <v>109</v>
      </c>
      <c r="C46" s="8"/>
      <c r="D46" s="11" t="s">
        <v>110</v>
      </c>
      <c r="E46" s="12">
        <f>E47+E52</f>
        <v>5768197.0700000003</v>
      </c>
      <c r="F46" s="12">
        <f>F47+F52</f>
        <v>4273553.28</v>
      </c>
    </row>
    <row r="47" spans="1:6" ht="30" x14ac:dyDescent="0.25">
      <c r="A47" s="8" t="s">
        <v>32</v>
      </c>
      <c r="B47" s="8" t="s">
        <v>111</v>
      </c>
      <c r="C47" s="8"/>
      <c r="D47" s="11" t="s">
        <v>112</v>
      </c>
      <c r="E47" s="12">
        <f>E48+E50</f>
        <v>5728428.0700000003</v>
      </c>
      <c r="F47" s="12">
        <f>F48+F50</f>
        <v>4233784.28</v>
      </c>
    </row>
    <row r="48" spans="1:6" ht="45" x14ac:dyDescent="0.25">
      <c r="A48" s="8" t="s">
        <v>32</v>
      </c>
      <c r="B48" s="8" t="s">
        <v>113</v>
      </c>
      <c r="C48" s="8"/>
      <c r="D48" s="11" t="s">
        <v>114</v>
      </c>
      <c r="E48" s="12">
        <f>E49</f>
        <v>446000</v>
      </c>
      <c r="F48" s="12">
        <f>F49</f>
        <v>442772.6</v>
      </c>
    </row>
    <row r="49" spans="1:6" ht="30" x14ac:dyDescent="0.25">
      <c r="A49" s="8" t="s">
        <v>32</v>
      </c>
      <c r="B49" s="8" t="s">
        <v>113</v>
      </c>
      <c r="C49" s="8" t="s">
        <v>63</v>
      </c>
      <c r="D49" s="13" t="s">
        <v>64</v>
      </c>
      <c r="E49" s="12">
        <f>846000-400000</f>
        <v>446000</v>
      </c>
      <c r="F49" s="12">
        <v>442772.6</v>
      </c>
    </row>
    <row r="50" spans="1:6" x14ac:dyDescent="0.25">
      <c r="A50" s="8" t="s">
        <v>32</v>
      </c>
      <c r="B50" s="8" t="s">
        <v>115</v>
      </c>
      <c r="C50" s="8"/>
      <c r="D50" s="13" t="s">
        <v>116</v>
      </c>
      <c r="E50" s="12">
        <f>E51</f>
        <v>5282428.07</v>
      </c>
      <c r="F50" s="12">
        <f>F51</f>
        <v>3791011.68</v>
      </c>
    </row>
    <row r="51" spans="1:6" ht="30" x14ac:dyDescent="0.25">
      <c r="A51" s="8" t="s">
        <v>32</v>
      </c>
      <c r="B51" s="8" t="s">
        <v>115</v>
      </c>
      <c r="C51" s="8" t="s">
        <v>63</v>
      </c>
      <c r="D51" s="13" t="s">
        <v>64</v>
      </c>
      <c r="E51" s="12">
        <v>5282428.07</v>
      </c>
      <c r="F51" s="12">
        <v>3791011.68</v>
      </c>
    </row>
    <row r="52" spans="1:6" x14ac:dyDescent="0.25">
      <c r="A52" s="8" t="s">
        <v>32</v>
      </c>
      <c r="B52" s="8" t="s">
        <v>117</v>
      </c>
      <c r="C52" s="8"/>
      <c r="D52" s="13" t="s">
        <v>118</v>
      </c>
      <c r="E52" s="12">
        <f>E53</f>
        <v>39769</v>
      </c>
      <c r="F52" s="12">
        <f>F53</f>
        <v>39769</v>
      </c>
    </row>
    <row r="53" spans="1:6" ht="30" x14ac:dyDescent="0.25">
      <c r="A53" s="8" t="s">
        <v>32</v>
      </c>
      <c r="B53" s="8" t="s">
        <v>119</v>
      </c>
      <c r="C53" s="8"/>
      <c r="D53" s="13" t="s">
        <v>120</v>
      </c>
      <c r="E53" s="12">
        <f>E54</f>
        <v>39769</v>
      </c>
      <c r="F53" s="12">
        <f>F54</f>
        <v>39769</v>
      </c>
    </row>
    <row r="54" spans="1:6" ht="30" x14ac:dyDescent="0.25">
      <c r="A54" s="8" t="s">
        <v>32</v>
      </c>
      <c r="B54" s="8" t="s">
        <v>119</v>
      </c>
      <c r="C54" s="8" t="s">
        <v>63</v>
      </c>
      <c r="D54" s="13" t="s">
        <v>64</v>
      </c>
      <c r="E54" s="12">
        <v>39769</v>
      </c>
      <c r="F54" s="12">
        <v>39769</v>
      </c>
    </row>
    <row r="55" spans="1:6" ht="30" x14ac:dyDescent="0.25">
      <c r="A55" s="4" t="s">
        <v>32</v>
      </c>
      <c r="B55" s="8" t="s">
        <v>54</v>
      </c>
      <c r="C55" s="8"/>
      <c r="D55" s="11" t="s">
        <v>91</v>
      </c>
      <c r="E55" s="15">
        <f>E59+E62+E56</f>
        <v>619300</v>
      </c>
      <c r="F55" s="15">
        <f>F59+F62+F56</f>
        <v>548063.49</v>
      </c>
    </row>
    <row r="56" spans="1:6" ht="30" x14ac:dyDescent="0.25">
      <c r="A56" s="4" t="s">
        <v>32</v>
      </c>
      <c r="B56" s="8" t="s">
        <v>92</v>
      </c>
      <c r="C56" s="8"/>
      <c r="D56" s="11" t="s">
        <v>93</v>
      </c>
      <c r="E56" s="15">
        <f>E57</f>
        <v>200000</v>
      </c>
      <c r="F56" s="15">
        <f>F57</f>
        <v>184540</v>
      </c>
    </row>
    <row r="57" spans="1:6" ht="30" x14ac:dyDescent="0.25">
      <c r="A57" s="4" t="s">
        <v>32</v>
      </c>
      <c r="B57" s="8" t="s">
        <v>121</v>
      </c>
      <c r="C57" s="8"/>
      <c r="D57" s="11" t="s">
        <v>122</v>
      </c>
      <c r="E57" s="15">
        <f>E58</f>
        <v>200000</v>
      </c>
      <c r="F57" s="15">
        <f>F58</f>
        <v>184540</v>
      </c>
    </row>
    <row r="58" spans="1:6" ht="30" x14ac:dyDescent="0.25">
      <c r="A58" s="4" t="s">
        <v>32</v>
      </c>
      <c r="B58" s="8" t="s">
        <v>121</v>
      </c>
      <c r="C58" s="4" t="s">
        <v>63</v>
      </c>
      <c r="D58" s="14" t="s">
        <v>64</v>
      </c>
      <c r="E58" s="15">
        <v>200000</v>
      </c>
      <c r="F58" s="15">
        <v>184540</v>
      </c>
    </row>
    <row r="59" spans="1:6" ht="45" x14ac:dyDescent="0.25">
      <c r="A59" s="4" t="s">
        <v>32</v>
      </c>
      <c r="B59" s="4" t="s">
        <v>123</v>
      </c>
      <c r="C59" s="4"/>
      <c r="D59" s="14" t="s">
        <v>124</v>
      </c>
      <c r="E59" s="15">
        <f>E60</f>
        <v>35900</v>
      </c>
      <c r="F59" s="15">
        <f>F60</f>
        <v>0</v>
      </c>
    </row>
    <row r="60" spans="1:6" x14ac:dyDescent="0.25">
      <c r="A60" s="4" t="s">
        <v>32</v>
      </c>
      <c r="B60" s="4" t="s">
        <v>125</v>
      </c>
      <c r="C60" s="4"/>
      <c r="D60" s="14" t="s">
        <v>126</v>
      </c>
      <c r="E60" s="15">
        <f>E61</f>
        <v>35900</v>
      </c>
      <c r="F60" s="15">
        <f>F61</f>
        <v>0</v>
      </c>
    </row>
    <row r="61" spans="1:6" ht="30" x14ac:dyDescent="0.25">
      <c r="A61" s="4" t="s">
        <v>32</v>
      </c>
      <c r="B61" s="4" t="s">
        <v>125</v>
      </c>
      <c r="C61" s="4" t="s">
        <v>63</v>
      </c>
      <c r="D61" s="14" t="s">
        <v>64</v>
      </c>
      <c r="E61" s="15">
        <f>105000-69100</f>
        <v>35900</v>
      </c>
      <c r="F61" s="15">
        <v>0</v>
      </c>
    </row>
    <row r="62" spans="1:6" ht="30" x14ac:dyDescent="0.25">
      <c r="A62" s="4" t="s">
        <v>32</v>
      </c>
      <c r="B62" s="4" t="s">
        <v>127</v>
      </c>
      <c r="C62" s="4"/>
      <c r="D62" s="14" t="s">
        <v>128</v>
      </c>
      <c r="E62" s="15">
        <f>E63+E65+E68</f>
        <v>383400</v>
      </c>
      <c r="F62" s="15">
        <f>F63+F65+F68</f>
        <v>363523.49</v>
      </c>
    </row>
    <row r="63" spans="1:6" x14ac:dyDescent="0.25">
      <c r="A63" s="4" t="s">
        <v>32</v>
      </c>
      <c r="B63" s="4" t="s">
        <v>129</v>
      </c>
      <c r="C63" s="4"/>
      <c r="D63" s="14" t="s">
        <v>130</v>
      </c>
      <c r="E63" s="15">
        <f>E64</f>
        <v>20000</v>
      </c>
      <c r="F63" s="15">
        <f>F64</f>
        <v>20000</v>
      </c>
    </row>
    <row r="64" spans="1:6" ht="30" x14ac:dyDescent="0.25">
      <c r="A64" s="4" t="s">
        <v>32</v>
      </c>
      <c r="B64" s="4" t="s">
        <v>129</v>
      </c>
      <c r="C64" s="4" t="s">
        <v>63</v>
      </c>
      <c r="D64" s="14" t="s">
        <v>64</v>
      </c>
      <c r="E64" s="15">
        <v>20000</v>
      </c>
      <c r="F64" s="15">
        <v>20000</v>
      </c>
    </row>
    <row r="65" spans="1:6" ht="45" x14ac:dyDescent="0.25">
      <c r="A65" s="4" t="s">
        <v>32</v>
      </c>
      <c r="B65" s="4" t="s">
        <v>131</v>
      </c>
      <c r="C65" s="4"/>
      <c r="D65" s="14" t="s">
        <v>132</v>
      </c>
      <c r="E65" s="15">
        <f>E66+E67</f>
        <v>297400</v>
      </c>
      <c r="F65" s="15">
        <f>F66+F67</f>
        <v>297400</v>
      </c>
    </row>
    <row r="66" spans="1:6" ht="60" x14ac:dyDescent="0.25">
      <c r="A66" s="4" t="s">
        <v>32</v>
      </c>
      <c r="B66" s="4" t="s">
        <v>131</v>
      </c>
      <c r="C66" s="4" t="s">
        <v>61</v>
      </c>
      <c r="D66" s="14" t="s">
        <v>62</v>
      </c>
      <c r="E66" s="15">
        <v>259322.78</v>
      </c>
      <c r="F66" s="15">
        <v>259322.78</v>
      </c>
    </row>
    <row r="67" spans="1:6" ht="30" x14ac:dyDescent="0.25">
      <c r="A67" s="4" t="s">
        <v>32</v>
      </c>
      <c r="B67" s="4" t="s">
        <v>131</v>
      </c>
      <c r="C67" s="4" t="s">
        <v>63</v>
      </c>
      <c r="D67" s="14" t="s">
        <v>64</v>
      </c>
      <c r="E67" s="15">
        <f>6331.3+31745.92</f>
        <v>38077.22</v>
      </c>
      <c r="F67" s="15">
        <f>6331.3+31745.92</f>
        <v>38077.22</v>
      </c>
    </row>
    <row r="68" spans="1:6" ht="60" x14ac:dyDescent="0.25">
      <c r="A68" s="4" t="s">
        <v>32</v>
      </c>
      <c r="B68" s="4" t="s">
        <v>133</v>
      </c>
      <c r="C68" s="4"/>
      <c r="D68" s="14" t="s">
        <v>134</v>
      </c>
      <c r="E68" s="15">
        <f>E69+E70</f>
        <v>66000</v>
      </c>
      <c r="F68" s="15">
        <f>F69+F70</f>
        <v>46123.49</v>
      </c>
    </row>
    <row r="69" spans="1:6" ht="60" x14ac:dyDescent="0.25">
      <c r="A69" s="4" t="s">
        <v>32</v>
      </c>
      <c r="B69" s="4" t="s">
        <v>133</v>
      </c>
      <c r="C69" s="4" t="s">
        <v>61</v>
      </c>
      <c r="D69" s="14" t="s">
        <v>62</v>
      </c>
      <c r="E69" s="15">
        <f>48235.66+1600</f>
        <v>49835.66</v>
      </c>
      <c r="F69" s="15">
        <v>46123.49</v>
      </c>
    </row>
    <row r="70" spans="1:6" ht="30" x14ac:dyDescent="0.25">
      <c r="A70" s="4" t="s">
        <v>32</v>
      </c>
      <c r="B70" s="4" t="s">
        <v>133</v>
      </c>
      <c r="C70" s="4" t="s">
        <v>63</v>
      </c>
      <c r="D70" s="14" t="s">
        <v>64</v>
      </c>
      <c r="E70" s="15">
        <v>16164.34</v>
      </c>
      <c r="F70" s="15">
        <v>0</v>
      </c>
    </row>
    <row r="71" spans="1:6" ht="30" x14ac:dyDescent="0.25">
      <c r="A71" s="8" t="s">
        <v>32</v>
      </c>
      <c r="B71" s="8" t="s">
        <v>85</v>
      </c>
      <c r="C71" s="8"/>
      <c r="D71" s="11" t="s">
        <v>86</v>
      </c>
      <c r="E71" s="12">
        <f>E72</f>
        <v>100000</v>
      </c>
      <c r="F71" s="12">
        <f t="shared" ref="F71:F73" si="4">F72</f>
        <v>100000</v>
      </c>
    </row>
    <row r="72" spans="1:6" ht="30" x14ac:dyDescent="0.25">
      <c r="A72" s="8" t="s">
        <v>32</v>
      </c>
      <c r="B72" s="8" t="s">
        <v>104</v>
      </c>
      <c r="C72" s="8"/>
      <c r="D72" s="11" t="s">
        <v>105</v>
      </c>
      <c r="E72" s="12">
        <f>E73</f>
        <v>100000</v>
      </c>
      <c r="F72" s="12">
        <f t="shared" si="4"/>
        <v>100000</v>
      </c>
    </row>
    <row r="73" spans="1:6" ht="30" x14ac:dyDescent="0.25">
      <c r="A73" s="8" t="s">
        <v>32</v>
      </c>
      <c r="B73" s="8" t="s">
        <v>257</v>
      </c>
      <c r="C73" s="8"/>
      <c r="D73" s="13" t="s">
        <v>258</v>
      </c>
      <c r="E73" s="12">
        <f>E74</f>
        <v>100000</v>
      </c>
      <c r="F73" s="12">
        <f t="shared" si="4"/>
        <v>100000</v>
      </c>
    </row>
    <row r="74" spans="1:6" ht="30" x14ac:dyDescent="0.25">
      <c r="A74" s="8" t="s">
        <v>32</v>
      </c>
      <c r="B74" s="8" t="s">
        <v>257</v>
      </c>
      <c r="C74" s="8" t="s">
        <v>259</v>
      </c>
      <c r="D74" s="13" t="s">
        <v>260</v>
      </c>
      <c r="E74" s="12">
        <v>100000</v>
      </c>
      <c r="F74" s="12">
        <v>100000</v>
      </c>
    </row>
    <row r="75" spans="1:6" x14ac:dyDescent="0.25">
      <c r="A75" s="7" t="s">
        <v>33</v>
      </c>
      <c r="B75" s="7"/>
      <c r="C75" s="7"/>
      <c r="D75" s="9" t="s">
        <v>9</v>
      </c>
      <c r="E75" s="10">
        <f>E76</f>
        <v>62200</v>
      </c>
      <c r="F75" s="10">
        <f>F76</f>
        <v>62200</v>
      </c>
    </row>
    <row r="76" spans="1:6" x14ac:dyDescent="0.25">
      <c r="A76" s="8" t="s">
        <v>34</v>
      </c>
      <c r="B76" s="8"/>
      <c r="C76" s="8"/>
      <c r="D76" s="11" t="s">
        <v>10</v>
      </c>
      <c r="E76" s="12">
        <f t="shared" ref="E76:F77" si="5">E77</f>
        <v>62200</v>
      </c>
      <c r="F76" s="12">
        <f t="shared" si="5"/>
        <v>62200</v>
      </c>
    </row>
    <row r="77" spans="1:6" ht="30" x14ac:dyDescent="0.25">
      <c r="A77" s="8" t="s">
        <v>34</v>
      </c>
      <c r="B77" s="8" t="s">
        <v>54</v>
      </c>
      <c r="C77" s="8"/>
      <c r="D77" s="11" t="s">
        <v>91</v>
      </c>
      <c r="E77" s="12">
        <f t="shared" si="5"/>
        <v>62200</v>
      </c>
      <c r="F77" s="12">
        <f t="shared" si="5"/>
        <v>62200</v>
      </c>
    </row>
    <row r="78" spans="1:6" ht="30" x14ac:dyDescent="0.25">
      <c r="A78" s="8" t="s">
        <v>34</v>
      </c>
      <c r="B78" s="4" t="s">
        <v>127</v>
      </c>
      <c r="C78" s="4"/>
      <c r="D78" s="14" t="s">
        <v>128</v>
      </c>
      <c r="E78" s="12">
        <f>E80+E81</f>
        <v>62200</v>
      </c>
      <c r="F78" s="12">
        <f>F80+F81</f>
        <v>62200</v>
      </c>
    </row>
    <row r="79" spans="1:6" ht="45" x14ac:dyDescent="0.25">
      <c r="A79" s="4" t="s">
        <v>34</v>
      </c>
      <c r="B79" s="4" t="s">
        <v>135</v>
      </c>
      <c r="C79" s="4"/>
      <c r="D79" s="18" t="s">
        <v>136</v>
      </c>
      <c r="E79" s="15">
        <f>E80+E81</f>
        <v>62200</v>
      </c>
      <c r="F79" s="15">
        <f>F80+F81</f>
        <v>62200</v>
      </c>
    </row>
    <row r="80" spans="1:6" ht="60" x14ac:dyDescent="0.25">
      <c r="A80" s="8" t="s">
        <v>34</v>
      </c>
      <c r="B80" s="8" t="s">
        <v>135</v>
      </c>
      <c r="C80" s="8" t="s">
        <v>61</v>
      </c>
      <c r="D80" s="13" t="s">
        <v>62</v>
      </c>
      <c r="E80" s="12">
        <v>60262.720000000001</v>
      </c>
      <c r="F80" s="12">
        <v>60262.720000000001</v>
      </c>
    </row>
    <row r="81" spans="1:6" ht="30" x14ac:dyDescent="0.25">
      <c r="A81" s="8" t="s">
        <v>34</v>
      </c>
      <c r="B81" s="8" t="s">
        <v>135</v>
      </c>
      <c r="C81" s="8" t="s">
        <v>63</v>
      </c>
      <c r="D81" s="13" t="s">
        <v>64</v>
      </c>
      <c r="E81" s="12">
        <v>1937.28</v>
      </c>
      <c r="F81" s="12">
        <v>1937.28</v>
      </c>
    </row>
    <row r="82" spans="1:6" ht="29.25" x14ac:dyDescent="0.25">
      <c r="A82" s="7" t="s">
        <v>55</v>
      </c>
      <c r="B82" s="7"/>
      <c r="C82" s="7"/>
      <c r="D82" s="9" t="s">
        <v>56</v>
      </c>
      <c r="E82" s="10">
        <f>E92+E83+E99</f>
        <v>1304092.31</v>
      </c>
      <c r="F82" s="10">
        <f>F92+F83+F99</f>
        <v>1216562.31</v>
      </c>
    </row>
    <row r="83" spans="1:6" x14ac:dyDescent="0.25">
      <c r="A83" s="7" t="s">
        <v>59</v>
      </c>
      <c r="B83" s="7"/>
      <c r="C83" s="7"/>
      <c r="D83" s="9" t="s">
        <v>60</v>
      </c>
      <c r="E83" s="10">
        <f>E84</f>
        <v>690950.55</v>
      </c>
      <c r="F83" s="10">
        <f>F84</f>
        <v>676950.55</v>
      </c>
    </row>
    <row r="84" spans="1:6" ht="30" x14ac:dyDescent="0.25">
      <c r="A84" s="8" t="s">
        <v>59</v>
      </c>
      <c r="B84" s="8" t="s">
        <v>54</v>
      </c>
      <c r="C84" s="8"/>
      <c r="D84" s="11" t="s">
        <v>91</v>
      </c>
      <c r="E84" s="12">
        <f>E85+E88</f>
        <v>690950.55</v>
      </c>
      <c r="F84" s="12">
        <f>F85+F88</f>
        <v>676950.55</v>
      </c>
    </row>
    <row r="85" spans="1:6" ht="30" x14ac:dyDescent="0.25">
      <c r="A85" s="8" t="s">
        <v>59</v>
      </c>
      <c r="B85" s="4" t="s">
        <v>127</v>
      </c>
      <c r="C85" s="4"/>
      <c r="D85" s="14" t="s">
        <v>128</v>
      </c>
      <c r="E85" s="12">
        <f>E86</f>
        <v>49600</v>
      </c>
      <c r="F85" s="12">
        <f>F86</f>
        <v>49600</v>
      </c>
    </row>
    <row r="86" spans="1:6" ht="30" x14ac:dyDescent="0.25">
      <c r="A86" s="8" t="s">
        <v>59</v>
      </c>
      <c r="B86" s="8" t="s">
        <v>137</v>
      </c>
      <c r="C86" s="8"/>
      <c r="D86" s="11" t="s">
        <v>138</v>
      </c>
      <c r="E86" s="12">
        <f>E87</f>
        <v>49600</v>
      </c>
      <c r="F86" s="12">
        <f>F87</f>
        <v>49600</v>
      </c>
    </row>
    <row r="87" spans="1:6" ht="60" x14ac:dyDescent="0.25">
      <c r="A87" s="8" t="s">
        <v>59</v>
      </c>
      <c r="B87" s="8" t="s">
        <v>137</v>
      </c>
      <c r="C87" s="8" t="s">
        <v>61</v>
      </c>
      <c r="D87" s="13" t="s">
        <v>62</v>
      </c>
      <c r="E87" s="12">
        <f>55700-600-5500</f>
        <v>49600</v>
      </c>
      <c r="F87" s="12">
        <f>55700-600-5500</f>
        <v>49600</v>
      </c>
    </row>
    <row r="88" spans="1:6" x14ac:dyDescent="0.25">
      <c r="A88" s="8" t="s">
        <v>59</v>
      </c>
      <c r="B88" s="8" t="s">
        <v>96</v>
      </c>
      <c r="C88" s="8"/>
      <c r="D88" s="11" t="s">
        <v>97</v>
      </c>
      <c r="E88" s="12">
        <f>E89</f>
        <v>641350.55000000005</v>
      </c>
      <c r="F88" s="12">
        <f>F89</f>
        <v>627350.55000000005</v>
      </c>
    </row>
    <row r="89" spans="1:6" x14ac:dyDescent="0.25">
      <c r="A89" s="8" t="s">
        <v>59</v>
      </c>
      <c r="B89" s="8" t="s">
        <v>100</v>
      </c>
      <c r="C89" s="8"/>
      <c r="D89" s="11" t="s">
        <v>139</v>
      </c>
      <c r="E89" s="12">
        <f>E90+E91</f>
        <v>641350.55000000005</v>
      </c>
      <c r="F89" s="12">
        <f>F90+F91</f>
        <v>627350.55000000005</v>
      </c>
    </row>
    <row r="90" spans="1:6" ht="60" x14ac:dyDescent="0.25">
      <c r="A90" s="8" t="s">
        <v>59</v>
      </c>
      <c r="B90" s="8" t="s">
        <v>100</v>
      </c>
      <c r="C90" s="8" t="s">
        <v>61</v>
      </c>
      <c r="D90" s="13" t="s">
        <v>62</v>
      </c>
      <c r="E90" s="12">
        <f>522461.03+89555.92</f>
        <v>612016.95000000007</v>
      </c>
      <c r="F90" s="12">
        <f>522461.03+89555.92</f>
        <v>612016.95000000007</v>
      </c>
    </row>
    <row r="91" spans="1:6" ht="30" x14ac:dyDescent="0.25">
      <c r="A91" s="8" t="s">
        <v>59</v>
      </c>
      <c r="B91" s="8" t="s">
        <v>100</v>
      </c>
      <c r="C91" s="8" t="s">
        <v>63</v>
      </c>
      <c r="D91" s="13" t="s">
        <v>64</v>
      </c>
      <c r="E91" s="12">
        <f>17333.6+12000</f>
        <v>29333.599999999999</v>
      </c>
      <c r="F91" s="12">
        <f>12000+3333.6</f>
        <v>15333.6</v>
      </c>
    </row>
    <row r="92" spans="1:6" ht="29.25" x14ac:dyDescent="0.25">
      <c r="A92" s="7" t="s">
        <v>57</v>
      </c>
      <c r="B92" s="7"/>
      <c r="C92" s="7"/>
      <c r="D92" s="9" t="s">
        <v>58</v>
      </c>
      <c r="E92" s="10">
        <f t="shared" ref="E92:F93" si="6">E93</f>
        <v>606272</v>
      </c>
      <c r="F92" s="10">
        <f t="shared" si="6"/>
        <v>532742</v>
      </c>
    </row>
    <row r="93" spans="1:6" ht="30" x14ac:dyDescent="0.25">
      <c r="A93" s="8" t="s">
        <v>57</v>
      </c>
      <c r="B93" s="8" t="s">
        <v>140</v>
      </c>
      <c r="C93" s="8"/>
      <c r="D93" s="11" t="s">
        <v>141</v>
      </c>
      <c r="E93" s="12">
        <f t="shared" si="6"/>
        <v>606272</v>
      </c>
      <c r="F93" s="12">
        <f t="shared" si="6"/>
        <v>532742</v>
      </c>
    </row>
    <row r="94" spans="1:6" x14ac:dyDescent="0.25">
      <c r="A94" s="8" t="s">
        <v>57</v>
      </c>
      <c r="B94" s="8" t="s">
        <v>142</v>
      </c>
      <c r="C94" s="8"/>
      <c r="D94" s="11" t="s">
        <v>143</v>
      </c>
      <c r="E94" s="12">
        <f>E95+E97</f>
        <v>606272</v>
      </c>
      <c r="F94" s="12">
        <f>F95+F97</f>
        <v>532742</v>
      </c>
    </row>
    <row r="95" spans="1:6" ht="30" x14ac:dyDescent="0.25">
      <c r="A95" s="8" t="s">
        <v>57</v>
      </c>
      <c r="B95" s="8" t="s">
        <v>144</v>
      </c>
      <c r="C95" s="8"/>
      <c r="D95" s="11" t="s">
        <v>145</v>
      </c>
      <c r="E95" s="12">
        <f>E96</f>
        <v>559300</v>
      </c>
      <c r="F95" s="12">
        <f>F96</f>
        <v>485770</v>
      </c>
    </row>
    <row r="96" spans="1:6" ht="30" x14ac:dyDescent="0.25">
      <c r="A96" s="8" t="s">
        <v>57</v>
      </c>
      <c r="B96" s="8" t="s">
        <v>144</v>
      </c>
      <c r="C96" s="8" t="s">
        <v>63</v>
      </c>
      <c r="D96" s="13" t="s">
        <v>64</v>
      </c>
      <c r="E96" s="12">
        <f>386800+172500</f>
        <v>559300</v>
      </c>
      <c r="F96" s="12">
        <f>99000+386770</f>
        <v>485770</v>
      </c>
    </row>
    <row r="97" spans="1:6" x14ac:dyDescent="0.25">
      <c r="A97" s="8" t="s">
        <v>57</v>
      </c>
      <c r="B97" s="8" t="s">
        <v>146</v>
      </c>
      <c r="C97" s="8"/>
      <c r="D97" s="13" t="s">
        <v>147</v>
      </c>
      <c r="E97" s="12">
        <f>E98</f>
        <v>46972</v>
      </c>
      <c r="F97" s="12">
        <f>F98</f>
        <v>46972</v>
      </c>
    </row>
    <row r="98" spans="1:6" ht="30" x14ac:dyDescent="0.25">
      <c r="A98" s="8" t="s">
        <v>57</v>
      </c>
      <c r="B98" s="8" t="s">
        <v>146</v>
      </c>
      <c r="C98" s="8" t="s">
        <v>63</v>
      </c>
      <c r="D98" s="13" t="s">
        <v>64</v>
      </c>
      <c r="E98" s="12">
        <f>95000-48028</f>
        <v>46972</v>
      </c>
      <c r="F98" s="12">
        <f>95000-48028</f>
        <v>46972</v>
      </c>
    </row>
    <row r="99" spans="1:6" ht="28.5" x14ac:dyDescent="0.25">
      <c r="A99" s="7" t="s">
        <v>83</v>
      </c>
      <c r="B99" s="7"/>
      <c r="C99" s="7"/>
      <c r="D99" s="17" t="s">
        <v>84</v>
      </c>
      <c r="E99" s="10">
        <f>E100</f>
        <v>6869.7599999999948</v>
      </c>
      <c r="F99" s="10">
        <f t="shared" ref="F99:F102" si="7">F100</f>
        <v>6869.7599999999948</v>
      </c>
    </row>
    <row r="100" spans="1:6" ht="30" x14ac:dyDescent="0.25">
      <c r="A100" s="8" t="s">
        <v>83</v>
      </c>
      <c r="B100" s="8" t="s">
        <v>140</v>
      </c>
      <c r="C100" s="8"/>
      <c r="D100" s="11" t="s">
        <v>141</v>
      </c>
      <c r="E100" s="12">
        <f>E101</f>
        <v>6869.7599999999948</v>
      </c>
      <c r="F100" s="12">
        <f t="shared" si="7"/>
        <v>6869.7599999999948</v>
      </c>
    </row>
    <row r="101" spans="1:6" x14ac:dyDescent="0.25">
      <c r="A101" s="8" t="s">
        <v>83</v>
      </c>
      <c r="B101" s="8" t="s">
        <v>148</v>
      </c>
      <c r="C101" s="8"/>
      <c r="D101" s="19" t="s">
        <v>149</v>
      </c>
      <c r="E101" s="12">
        <f>E102</f>
        <v>6869.7599999999948</v>
      </c>
      <c r="F101" s="12">
        <f t="shared" si="7"/>
        <v>6869.7599999999948</v>
      </c>
    </row>
    <row r="102" spans="1:6" ht="30" x14ac:dyDescent="0.25">
      <c r="A102" s="8" t="s">
        <v>83</v>
      </c>
      <c r="B102" s="8" t="s">
        <v>150</v>
      </c>
      <c r="C102" s="8"/>
      <c r="D102" s="19" t="s">
        <v>151</v>
      </c>
      <c r="E102" s="12">
        <f>E103</f>
        <v>6869.7599999999948</v>
      </c>
      <c r="F102" s="12">
        <f t="shared" si="7"/>
        <v>6869.7599999999948</v>
      </c>
    </row>
    <row r="103" spans="1:6" ht="30" x14ac:dyDescent="0.25">
      <c r="A103" s="8" t="s">
        <v>83</v>
      </c>
      <c r="B103" s="8" t="s">
        <v>150</v>
      </c>
      <c r="C103" s="8" t="s">
        <v>63</v>
      </c>
      <c r="D103" s="13" t="s">
        <v>64</v>
      </c>
      <c r="E103" s="12">
        <f>81268-74398.24</f>
        <v>6869.7599999999948</v>
      </c>
      <c r="F103" s="12">
        <f>81268-74398.24</f>
        <v>6869.7599999999948</v>
      </c>
    </row>
    <row r="104" spans="1:6" x14ac:dyDescent="0.25">
      <c r="A104" s="7" t="s">
        <v>35</v>
      </c>
      <c r="B104" s="7"/>
      <c r="C104" s="7"/>
      <c r="D104" s="9" t="s">
        <v>11</v>
      </c>
      <c r="E104" s="10">
        <f>E105+E112+E119</f>
        <v>11558365</v>
      </c>
      <c r="F104" s="10">
        <f>F105+F112+F119</f>
        <v>11258363</v>
      </c>
    </row>
    <row r="105" spans="1:6" x14ac:dyDescent="0.25">
      <c r="A105" s="7" t="s">
        <v>50</v>
      </c>
      <c r="B105" s="8"/>
      <c r="C105" s="8"/>
      <c r="D105" s="9" t="s">
        <v>12</v>
      </c>
      <c r="E105" s="10">
        <f>E106</f>
        <v>4763867</v>
      </c>
      <c r="F105" s="10">
        <f>F106</f>
        <v>4763867</v>
      </c>
    </row>
    <row r="106" spans="1:6" ht="30" x14ac:dyDescent="0.25">
      <c r="A106" s="8" t="s">
        <v>50</v>
      </c>
      <c r="B106" s="8" t="s">
        <v>152</v>
      </c>
      <c r="C106" s="8"/>
      <c r="D106" s="11" t="s">
        <v>153</v>
      </c>
      <c r="E106" s="12">
        <f>E107</f>
        <v>4763867</v>
      </c>
      <c r="F106" s="12">
        <f>F107</f>
        <v>4763867</v>
      </c>
    </row>
    <row r="107" spans="1:6" ht="45" x14ac:dyDescent="0.25">
      <c r="A107" s="8" t="s">
        <v>50</v>
      </c>
      <c r="B107" s="8" t="s">
        <v>154</v>
      </c>
      <c r="C107" s="8"/>
      <c r="D107" s="11" t="s">
        <v>155</v>
      </c>
      <c r="E107" s="12">
        <f>E109+E111</f>
        <v>4763867</v>
      </c>
      <c r="F107" s="12">
        <f>F109+F111</f>
        <v>4763867</v>
      </c>
    </row>
    <row r="108" spans="1:6" x14ac:dyDescent="0.25">
      <c r="A108" s="8" t="s">
        <v>50</v>
      </c>
      <c r="B108" s="8" t="s">
        <v>156</v>
      </c>
      <c r="C108" s="8"/>
      <c r="D108" s="11" t="s">
        <v>157</v>
      </c>
      <c r="E108" s="12">
        <f>E109</f>
        <v>1190967</v>
      </c>
      <c r="F108" s="12">
        <f>F109</f>
        <v>1190967</v>
      </c>
    </row>
    <row r="109" spans="1:6" x14ac:dyDescent="0.25">
      <c r="A109" s="8" t="s">
        <v>50</v>
      </c>
      <c r="B109" s="8" t="s">
        <v>156</v>
      </c>
      <c r="C109" s="8" t="s">
        <v>65</v>
      </c>
      <c r="D109" s="13" t="s">
        <v>66</v>
      </c>
      <c r="E109" s="12">
        <v>1190967</v>
      </c>
      <c r="F109" s="12">
        <v>1190967</v>
      </c>
    </row>
    <row r="110" spans="1:6" ht="30" x14ac:dyDescent="0.25">
      <c r="A110" s="8" t="s">
        <v>50</v>
      </c>
      <c r="B110" s="8" t="s">
        <v>261</v>
      </c>
      <c r="C110" s="8"/>
      <c r="D110" s="13" t="s">
        <v>262</v>
      </c>
      <c r="E110" s="12">
        <f>E111</f>
        <v>3572900</v>
      </c>
      <c r="F110" s="12">
        <f>F111</f>
        <v>3572900</v>
      </c>
    </row>
    <row r="111" spans="1:6" x14ac:dyDescent="0.25">
      <c r="A111" s="8" t="s">
        <v>50</v>
      </c>
      <c r="B111" s="8" t="s">
        <v>261</v>
      </c>
      <c r="C111" s="8" t="s">
        <v>65</v>
      </c>
      <c r="D111" s="13" t="s">
        <v>66</v>
      </c>
      <c r="E111" s="12">
        <v>3572900</v>
      </c>
      <c r="F111" s="12">
        <v>3572900</v>
      </c>
    </row>
    <row r="112" spans="1:6" x14ac:dyDescent="0.25">
      <c r="A112" s="7" t="s">
        <v>73</v>
      </c>
      <c r="B112" s="7"/>
      <c r="C112" s="7"/>
      <c r="D112" s="9" t="s">
        <v>74</v>
      </c>
      <c r="E112" s="10">
        <f>E114</f>
        <v>6494498</v>
      </c>
      <c r="F112" s="10">
        <f>F114</f>
        <v>6494496</v>
      </c>
    </row>
    <row r="113" spans="1:6" ht="30" x14ac:dyDescent="0.25">
      <c r="A113" s="8" t="s">
        <v>73</v>
      </c>
      <c r="B113" s="8" t="s">
        <v>152</v>
      </c>
      <c r="C113" s="8"/>
      <c r="D113" s="11" t="s">
        <v>153</v>
      </c>
      <c r="E113" s="12">
        <f t="shared" ref="E113:F113" si="8">E114</f>
        <v>6494498</v>
      </c>
      <c r="F113" s="12">
        <f t="shared" si="8"/>
        <v>6494496</v>
      </c>
    </row>
    <row r="114" spans="1:6" ht="45" x14ac:dyDescent="0.25">
      <c r="A114" s="8" t="s">
        <v>73</v>
      </c>
      <c r="B114" s="8" t="s">
        <v>154</v>
      </c>
      <c r="C114" s="8"/>
      <c r="D114" s="11" t="s">
        <v>155</v>
      </c>
      <c r="E114" s="12">
        <f>E115+E117</f>
        <v>6494498</v>
      </c>
      <c r="F114" s="12">
        <f>F115+F117</f>
        <v>6494496</v>
      </c>
    </row>
    <row r="115" spans="1:6" x14ac:dyDescent="0.25">
      <c r="A115" s="8" t="s">
        <v>73</v>
      </c>
      <c r="B115" s="8" t="s">
        <v>158</v>
      </c>
      <c r="C115" s="8"/>
      <c r="D115" s="13" t="s">
        <v>159</v>
      </c>
      <c r="E115" s="12">
        <v>5401952</v>
      </c>
      <c r="F115" s="12">
        <v>5401952</v>
      </c>
    </row>
    <row r="116" spans="1:6" ht="30" x14ac:dyDescent="0.25">
      <c r="A116" s="8" t="s">
        <v>73</v>
      </c>
      <c r="B116" s="8" t="s">
        <v>158</v>
      </c>
      <c r="C116" s="8" t="s">
        <v>63</v>
      </c>
      <c r="D116" s="13" t="s">
        <v>64</v>
      </c>
      <c r="E116" s="12">
        <v>5401952</v>
      </c>
      <c r="F116" s="12">
        <v>5401952</v>
      </c>
    </row>
    <row r="117" spans="1:6" x14ac:dyDescent="0.25">
      <c r="A117" s="8" t="s">
        <v>73</v>
      </c>
      <c r="B117" s="8" t="s">
        <v>160</v>
      </c>
      <c r="C117" s="8"/>
      <c r="D117" s="13" t="s">
        <v>161</v>
      </c>
      <c r="E117" s="12">
        <f>E118</f>
        <v>1092546</v>
      </c>
      <c r="F117" s="12">
        <f>F118</f>
        <v>1092544</v>
      </c>
    </row>
    <row r="118" spans="1:6" ht="30" x14ac:dyDescent="0.25">
      <c r="A118" s="8" t="s">
        <v>73</v>
      </c>
      <c r="B118" s="8" t="s">
        <v>160</v>
      </c>
      <c r="C118" s="8" t="s">
        <v>63</v>
      </c>
      <c r="D118" s="13" t="s">
        <v>64</v>
      </c>
      <c r="E118" s="12">
        <f>1002546+90000</f>
        <v>1092546</v>
      </c>
      <c r="F118" s="12">
        <f>1002544+90000</f>
        <v>1092544</v>
      </c>
    </row>
    <row r="119" spans="1:6" x14ac:dyDescent="0.25">
      <c r="A119" s="7" t="s">
        <v>75</v>
      </c>
      <c r="B119" s="7"/>
      <c r="C119" s="7"/>
      <c r="D119" s="9" t="s">
        <v>76</v>
      </c>
      <c r="E119" s="10">
        <f t="shared" ref="E119:F120" si="9">E120</f>
        <v>300000</v>
      </c>
      <c r="F119" s="10">
        <f t="shared" si="9"/>
        <v>0</v>
      </c>
    </row>
    <row r="120" spans="1:6" ht="30" x14ac:dyDescent="0.25">
      <c r="A120" s="8" t="s">
        <v>75</v>
      </c>
      <c r="B120" s="8" t="s">
        <v>78</v>
      </c>
      <c r="C120" s="8"/>
      <c r="D120" s="19" t="s">
        <v>162</v>
      </c>
      <c r="E120" s="12">
        <f t="shared" si="9"/>
        <v>300000</v>
      </c>
      <c r="F120" s="12">
        <f t="shared" si="9"/>
        <v>0</v>
      </c>
    </row>
    <row r="121" spans="1:6" ht="30" x14ac:dyDescent="0.25">
      <c r="A121" s="8" t="s">
        <v>75</v>
      </c>
      <c r="B121" s="8" t="s">
        <v>79</v>
      </c>
      <c r="C121" s="8"/>
      <c r="D121" s="13" t="s">
        <v>163</v>
      </c>
      <c r="E121" s="12">
        <f>E122+E124</f>
        <v>300000</v>
      </c>
      <c r="F121" s="12">
        <f>F122+F124</f>
        <v>0</v>
      </c>
    </row>
    <row r="122" spans="1:6" x14ac:dyDescent="0.25">
      <c r="A122" s="8" t="s">
        <v>75</v>
      </c>
      <c r="B122" s="8" t="s">
        <v>164</v>
      </c>
      <c r="C122" s="8"/>
      <c r="D122" s="13" t="s">
        <v>165</v>
      </c>
      <c r="E122" s="12">
        <f>E123</f>
        <v>0</v>
      </c>
      <c r="F122" s="12">
        <f>F123</f>
        <v>0</v>
      </c>
    </row>
    <row r="123" spans="1:6" ht="30" x14ac:dyDescent="0.25">
      <c r="A123" s="8" t="s">
        <v>75</v>
      </c>
      <c r="B123" s="8" t="s">
        <v>164</v>
      </c>
      <c r="C123" s="8" t="s">
        <v>63</v>
      </c>
      <c r="D123" s="13" t="s">
        <v>64</v>
      </c>
      <c r="E123" s="12">
        <f>1250000-1250000</f>
        <v>0</v>
      </c>
      <c r="F123" s="12">
        <f>1250000-1250000</f>
        <v>0</v>
      </c>
    </row>
    <row r="124" spans="1:6" x14ac:dyDescent="0.25">
      <c r="A124" s="8" t="s">
        <v>75</v>
      </c>
      <c r="B124" s="8" t="s">
        <v>166</v>
      </c>
      <c r="C124" s="8"/>
      <c r="D124" s="13" t="s">
        <v>167</v>
      </c>
      <c r="E124" s="12">
        <f>E125</f>
        <v>300000</v>
      </c>
      <c r="F124" s="12">
        <f>F125</f>
        <v>0</v>
      </c>
    </row>
    <row r="125" spans="1:6" ht="30" x14ac:dyDescent="0.25">
      <c r="A125" s="8" t="s">
        <v>75</v>
      </c>
      <c r="B125" s="8" t="s">
        <v>166</v>
      </c>
      <c r="C125" s="8" t="s">
        <v>63</v>
      </c>
      <c r="D125" s="13" t="s">
        <v>64</v>
      </c>
      <c r="E125" s="12">
        <v>300000</v>
      </c>
      <c r="F125" s="12">
        <v>0</v>
      </c>
    </row>
    <row r="126" spans="1:6" x14ac:dyDescent="0.25">
      <c r="A126" s="7" t="s">
        <v>36</v>
      </c>
      <c r="B126" s="7"/>
      <c r="C126" s="7"/>
      <c r="D126" s="9" t="s">
        <v>13</v>
      </c>
      <c r="E126" s="10">
        <f>E127+E140+E151</f>
        <v>21357439.059999999</v>
      </c>
      <c r="F126" s="10">
        <f>F127+F140+F151</f>
        <v>17243914.300000001</v>
      </c>
    </row>
    <row r="127" spans="1:6" x14ac:dyDescent="0.25">
      <c r="A127" s="7" t="s">
        <v>37</v>
      </c>
      <c r="B127" s="7"/>
      <c r="C127" s="7"/>
      <c r="D127" s="9" t="s">
        <v>14</v>
      </c>
      <c r="E127" s="10">
        <f>E128</f>
        <v>12482144.25</v>
      </c>
      <c r="F127" s="10">
        <f>F128</f>
        <v>8389551.2200000007</v>
      </c>
    </row>
    <row r="128" spans="1:6" ht="45" x14ac:dyDescent="0.25">
      <c r="A128" s="8" t="s">
        <v>37</v>
      </c>
      <c r="B128" s="8" t="s">
        <v>168</v>
      </c>
      <c r="C128" s="8"/>
      <c r="D128" s="11" t="s">
        <v>169</v>
      </c>
      <c r="E128" s="12">
        <f>E129</f>
        <v>12482144.25</v>
      </c>
      <c r="F128" s="12">
        <f>F129</f>
        <v>8389551.2200000007</v>
      </c>
    </row>
    <row r="129" spans="1:6" x14ac:dyDescent="0.25">
      <c r="A129" s="8" t="s">
        <v>37</v>
      </c>
      <c r="B129" s="8" t="s">
        <v>170</v>
      </c>
      <c r="C129" s="8"/>
      <c r="D129" s="13" t="s">
        <v>77</v>
      </c>
      <c r="E129" s="12">
        <f>E130+E132+E134+E136+E138</f>
        <v>12482144.25</v>
      </c>
      <c r="F129" s="12">
        <f>F130+F132+F134+F136+F138</f>
        <v>8389551.2200000007</v>
      </c>
    </row>
    <row r="130" spans="1:6" x14ac:dyDescent="0.25">
      <c r="A130" s="8" t="s">
        <v>37</v>
      </c>
      <c r="B130" s="8" t="s">
        <v>171</v>
      </c>
      <c r="C130" s="8"/>
      <c r="D130" s="13" t="s">
        <v>172</v>
      </c>
      <c r="E130" s="12">
        <f>E131</f>
        <v>2035482.2800000003</v>
      </c>
      <c r="F130" s="12">
        <f>F131</f>
        <v>310000</v>
      </c>
    </row>
    <row r="131" spans="1:6" ht="30" x14ac:dyDescent="0.25">
      <c r="A131" s="8" t="s">
        <v>37</v>
      </c>
      <c r="B131" s="8" t="s">
        <v>171</v>
      </c>
      <c r="C131" s="8" t="s">
        <v>63</v>
      </c>
      <c r="D131" s="13" t="s">
        <v>64</v>
      </c>
      <c r="E131" s="12">
        <f>542339+636977.89+856165.39</f>
        <v>2035482.2800000003</v>
      </c>
      <c r="F131" s="12">
        <v>310000</v>
      </c>
    </row>
    <row r="132" spans="1:6" ht="30" x14ac:dyDescent="0.25">
      <c r="A132" s="8" t="s">
        <v>37</v>
      </c>
      <c r="B132" s="8" t="s">
        <v>173</v>
      </c>
      <c r="C132" s="8"/>
      <c r="D132" s="13" t="s">
        <v>174</v>
      </c>
      <c r="E132" s="12">
        <f>E133</f>
        <v>999781.77</v>
      </c>
      <c r="F132" s="12">
        <f>F133</f>
        <v>999781.77</v>
      </c>
    </row>
    <row r="133" spans="1:6" x14ac:dyDescent="0.25">
      <c r="A133" s="8" t="s">
        <v>37</v>
      </c>
      <c r="B133" s="8" t="s">
        <v>173</v>
      </c>
      <c r="C133" s="8" t="s">
        <v>67</v>
      </c>
      <c r="D133" s="11" t="s">
        <v>68</v>
      </c>
      <c r="E133" s="12">
        <v>999781.77</v>
      </c>
      <c r="F133" s="12">
        <v>999781.77</v>
      </c>
    </row>
    <row r="134" spans="1:6" ht="30" x14ac:dyDescent="0.25">
      <c r="A134" s="8" t="s">
        <v>37</v>
      </c>
      <c r="B134" s="8" t="s">
        <v>175</v>
      </c>
      <c r="C134" s="8"/>
      <c r="D134" s="13" t="s">
        <v>176</v>
      </c>
      <c r="E134" s="12">
        <f>E135</f>
        <v>645556.80000000005</v>
      </c>
      <c r="F134" s="12">
        <f>F135</f>
        <v>247904.72</v>
      </c>
    </row>
    <row r="135" spans="1:6" ht="30" x14ac:dyDescent="0.25">
      <c r="A135" s="8" t="s">
        <v>37</v>
      </c>
      <c r="B135" s="8" t="s">
        <v>175</v>
      </c>
      <c r="C135" s="8" t="s">
        <v>63</v>
      </c>
      <c r="D135" s="13" t="s">
        <v>64</v>
      </c>
      <c r="E135" s="12">
        <v>645556.80000000005</v>
      </c>
      <c r="F135" s="12">
        <v>247904.72</v>
      </c>
    </row>
    <row r="136" spans="1:6" x14ac:dyDescent="0.25">
      <c r="A136" s="8" t="s">
        <v>37</v>
      </c>
      <c r="B136" s="8" t="s">
        <v>252</v>
      </c>
      <c r="C136" s="8"/>
      <c r="D136" s="13" t="s">
        <v>253</v>
      </c>
      <c r="E136" s="12">
        <f>E137</f>
        <v>4344319.13</v>
      </c>
      <c r="F136" s="12">
        <f>F137</f>
        <v>4344319.13</v>
      </c>
    </row>
    <row r="137" spans="1:6" ht="30" x14ac:dyDescent="0.25">
      <c r="A137" s="8" t="s">
        <v>37</v>
      </c>
      <c r="B137" s="8" t="s">
        <v>252</v>
      </c>
      <c r="C137" s="8" t="s">
        <v>63</v>
      </c>
      <c r="D137" s="13" t="s">
        <v>64</v>
      </c>
      <c r="E137" s="12">
        <f>3304994.9+1039324.22+0.01</f>
        <v>4344319.13</v>
      </c>
      <c r="F137" s="12">
        <f>3304994.9+1039324.22+0.01</f>
        <v>4344319.13</v>
      </c>
    </row>
    <row r="138" spans="1:6" x14ac:dyDescent="0.25">
      <c r="A138" s="8" t="s">
        <v>37</v>
      </c>
      <c r="B138" s="8" t="s">
        <v>273</v>
      </c>
      <c r="C138" s="8"/>
      <c r="D138" s="13" t="s">
        <v>274</v>
      </c>
      <c r="E138" s="12">
        <f>E139</f>
        <v>4457004.2699999996</v>
      </c>
      <c r="F138" s="12">
        <f>F139</f>
        <v>2487545.6</v>
      </c>
    </row>
    <row r="139" spans="1:6" ht="30" x14ac:dyDescent="0.25">
      <c r="A139" s="8" t="s">
        <v>37</v>
      </c>
      <c r="B139" s="8" t="s">
        <v>273</v>
      </c>
      <c r="C139" s="8" t="s">
        <v>63</v>
      </c>
      <c r="D139" s="13" t="s">
        <v>64</v>
      </c>
      <c r="E139" s="12">
        <f>5491662-1034657.73</f>
        <v>4457004.2699999996</v>
      </c>
      <c r="F139" s="12">
        <v>2487545.6</v>
      </c>
    </row>
    <row r="140" spans="1:6" x14ac:dyDescent="0.25">
      <c r="A140" s="7" t="s">
        <v>38</v>
      </c>
      <c r="B140" s="7"/>
      <c r="C140" s="7"/>
      <c r="D140" s="9" t="s">
        <v>15</v>
      </c>
      <c r="E140" s="10">
        <f>E141</f>
        <v>5724967.9100000001</v>
      </c>
      <c r="F140" s="10">
        <f>F141</f>
        <v>5724967.9100000001</v>
      </c>
    </row>
    <row r="141" spans="1:6" ht="45" x14ac:dyDescent="0.25">
      <c r="A141" s="8" t="s">
        <v>38</v>
      </c>
      <c r="B141" s="8" t="s">
        <v>168</v>
      </c>
      <c r="C141" s="8"/>
      <c r="D141" s="11" t="s">
        <v>169</v>
      </c>
      <c r="E141" s="12">
        <f>E142</f>
        <v>5724967.9100000001</v>
      </c>
      <c r="F141" s="12">
        <f>F142</f>
        <v>5724967.9100000001</v>
      </c>
    </row>
    <row r="142" spans="1:6" ht="45" x14ac:dyDescent="0.25">
      <c r="A142" s="8" t="s">
        <v>38</v>
      </c>
      <c r="B142" s="8" t="s">
        <v>177</v>
      </c>
      <c r="C142" s="8"/>
      <c r="D142" s="11" t="s">
        <v>178</v>
      </c>
      <c r="E142" s="12">
        <f>E143+E145+E147+E149</f>
        <v>5724967.9100000001</v>
      </c>
      <c r="F142" s="12">
        <f>F143+F145+F147+F149</f>
        <v>5724967.9100000001</v>
      </c>
    </row>
    <row r="143" spans="1:6" x14ac:dyDescent="0.25">
      <c r="A143" s="8" t="s">
        <v>38</v>
      </c>
      <c r="B143" s="8" t="s">
        <v>179</v>
      </c>
      <c r="C143" s="8"/>
      <c r="D143" s="20" t="s">
        <v>180</v>
      </c>
      <c r="E143" s="12">
        <f>E144</f>
        <v>2484229.14</v>
      </c>
      <c r="F143" s="12">
        <f>F144</f>
        <v>2484229.14</v>
      </c>
    </row>
    <row r="144" spans="1:6" ht="30" x14ac:dyDescent="0.25">
      <c r="A144" s="8" t="s">
        <v>38</v>
      </c>
      <c r="B144" s="8" t="s">
        <v>179</v>
      </c>
      <c r="C144" s="8" t="s">
        <v>63</v>
      </c>
      <c r="D144" s="13" t="s">
        <v>64</v>
      </c>
      <c r="E144" s="12">
        <f>2245684+238545.14</f>
        <v>2484229.14</v>
      </c>
      <c r="F144" s="12">
        <f>2245684+238545.14</f>
        <v>2484229.14</v>
      </c>
    </row>
    <row r="145" spans="1:6" x14ac:dyDescent="0.25">
      <c r="A145" s="8" t="s">
        <v>38</v>
      </c>
      <c r="B145" s="8" t="s">
        <v>181</v>
      </c>
      <c r="C145" s="8"/>
      <c r="D145" s="13" t="s">
        <v>182</v>
      </c>
      <c r="E145" s="12">
        <f>E146</f>
        <v>882395.04</v>
      </c>
      <c r="F145" s="12">
        <f>F146</f>
        <v>882395.04</v>
      </c>
    </row>
    <row r="146" spans="1:6" ht="30" x14ac:dyDescent="0.25">
      <c r="A146" s="8" t="s">
        <v>38</v>
      </c>
      <c r="B146" s="8" t="s">
        <v>181</v>
      </c>
      <c r="C146" s="8" t="s">
        <v>63</v>
      </c>
      <c r="D146" s="13" t="s">
        <v>64</v>
      </c>
      <c r="E146" s="12">
        <v>882395.04</v>
      </c>
      <c r="F146" s="12">
        <v>882395.04</v>
      </c>
    </row>
    <row r="147" spans="1:6" x14ac:dyDescent="0.25">
      <c r="A147" s="8" t="s">
        <v>38</v>
      </c>
      <c r="B147" s="8" t="s">
        <v>183</v>
      </c>
      <c r="C147" s="8"/>
      <c r="D147" s="13" t="s">
        <v>184</v>
      </c>
      <c r="E147" s="12">
        <f>E148</f>
        <v>1713863.66</v>
      </c>
      <c r="F147" s="12">
        <f>F148</f>
        <v>1713863.66</v>
      </c>
    </row>
    <row r="148" spans="1:6" ht="30" x14ac:dyDescent="0.25">
      <c r="A148" s="8" t="s">
        <v>38</v>
      </c>
      <c r="B148" s="8" t="s">
        <v>183</v>
      </c>
      <c r="C148" s="8" t="s">
        <v>63</v>
      </c>
      <c r="D148" s="13" t="s">
        <v>64</v>
      </c>
      <c r="E148" s="12">
        <v>1713863.66</v>
      </c>
      <c r="F148" s="12">
        <v>1713863.66</v>
      </c>
    </row>
    <row r="149" spans="1:6" x14ac:dyDescent="0.25">
      <c r="A149" s="8" t="s">
        <v>38</v>
      </c>
      <c r="B149" s="8" t="s">
        <v>254</v>
      </c>
      <c r="C149" s="8"/>
      <c r="D149" s="13" t="s">
        <v>255</v>
      </c>
      <c r="E149" s="12">
        <f>E150</f>
        <v>644480.07000000007</v>
      </c>
      <c r="F149" s="12">
        <f>F150</f>
        <v>644480.07000000007</v>
      </c>
    </row>
    <row r="150" spans="1:6" ht="30" x14ac:dyDescent="0.25">
      <c r="A150" s="8" t="s">
        <v>38</v>
      </c>
      <c r="B150" s="8" t="s">
        <v>254</v>
      </c>
      <c r="C150" s="8" t="s">
        <v>63</v>
      </c>
      <c r="D150" s="13" t="s">
        <v>64</v>
      </c>
      <c r="E150" s="12">
        <f>265319.07+131000+248161</f>
        <v>644480.07000000007</v>
      </c>
      <c r="F150" s="12">
        <f>265319.07+131000+248161</f>
        <v>644480.07000000007</v>
      </c>
    </row>
    <row r="151" spans="1:6" x14ac:dyDescent="0.25">
      <c r="A151" s="7" t="s">
        <v>39</v>
      </c>
      <c r="B151" s="7"/>
      <c r="C151" s="7"/>
      <c r="D151" s="9" t="s">
        <v>16</v>
      </c>
      <c r="E151" s="10">
        <f>E152</f>
        <v>3150326.9</v>
      </c>
      <c r="F151" s="10">
        <f>F152</f>
        <v>3129395.17</v>
      </c>
    </row>
    <row r="152" spans="1:6" ht="45" x14ac:dyDescent="0.25">
      <c r="A152" s="8" t="s">
        <v>39</v>
      </c>
      <c r="B152" s="8" t="s">
        <v>168</v>
      </c>
      <c r="C152" s="8"/>
      <c r="D152" s="11" t="s">
        <v>169</v>
      </c>
      <c r="E152" s="12">
        <f>E153</f>
        <v>3150326.9</v>
      </c>
      <c r="F152" s="12">
        <f>F153</f>
        <v>3129395.17</v>
      </c>
    </row>
    <row r="153" spans="1:6" ht="30" x14ac:dyDescent="0.25">
      <c r="A153" s="8" t="s">
        <v>39</v>
      </c>
      <c r="B153" s="8" t="s">
        <v>185</v>
      </c>
      <c r="C153" s="8"/>
      <c r="D153" s="11" t="s">
        <v>186</v>
      </c>
      <c r="E153" s="12">
        <f>E154+E156+E158+E162+E160</f>
        <v>3150326.9</v>
      </c>
      <c r="F153" s="12">
        <f>F154+F156+F158+F162+F160</f>
        <v>3129395.17</v>
      </c>
    </row>
    <row r="154" spans="1:6" x14ac:dyDescent="0.25">
      <c r="A154" s="8" t="s">
        <v>39</v>
      </c>
      <c r="B154" s="8" t="s">
        <v>187</v>
      </c>
      <c r="C154" s="8"/>
      <c r="D154" s="13" t="s">
        <v>188</v>
      </c>
      <c r="E154" s="12">
        <f>E155</f>
        <v>377616</v>
      </c>
      <c r="F154" s="12">
        <f>F155</f>
        <v>377616</v>
      </c>
    </row>
    <row r="155" spans="1:6" ht="30" x14ac:dyDescent="0.25">
      <c r="A155" s="8" t="s">
        <v>39</v>
      </c>
      <c r="B155" s="8" t="s">
        <v>187</v>
      </c>
      <c r="C155" s="8" t="s">
        <v>63</v>
      </c>
      <c r="D155" s="13" t="s">
        <v>64</v>
      </c>
      <c r="E155" s="12">
        <v>377616</v>
      </c>
      <c r="F155" s="12">
        <v>377616</v>
      </c>
    </row>
    <row r="156" spans="1:6" ht="30" x14ac:dyDescent="0.25">
      <c r="A156" s="8" t="s">
        <v>39</v>
      </c>
      <c r="B156" s="8" t="s">
        <v>189</v>
      </c>
      <c r="C156" s="8"/>
      <c r="D156" s="13" t="s">
        <v>190</v>
      </c>
      <c r="E156" s="12">
        <f>44919+512721+88174</f>
        <v>645814</v>
      </c>
      <c r="F156" s="12">
        <f>44919+512721+88174</f>
        <v>645814</v>
      </c>
    </row>
    <row r="157" spans="1:6" ht="30" x14ac:dyDescent="0.25">
      <c r="A157" s="8" t="s">
        <v>39</v>
      </c>
      <c r="B157" s="8" t="s">
        <v>189</v>
      </c>
      <c r="C157" s="8" t="s">
        <v>63</v>
      </c>
      <c r="D157" s="13" t="s">
        <v>64</v>
      </c>
      <c r="E157" s="12">
        <f>E156</f>
        <v>645814</v>
      </c>
      <c r="F157" s="12">
        <f>F156</f>
        <v>645814</v>
      </c>
    </row>
    <row r="158" spans="1:6" x14ac:dyDescent="0.25">
      <c r="A158" s="8" t="s">
        <v>39</v>
      </c>
      <c r="B158" s="8" t="s">
        <v>191</v>
      </c>
      <c r="C158" s="8"/>
      <c r="D158" s="13" t="s">
        <v>192</v>
      </c>
      <c r="E158" s="12">
        <f>E159</f>
        <v>1541320.97</v>
      </c>
      <c r="F158" s="12">
        <f>F159</f>
        <v>1541276.47</v>
      </c>
    </row>
    <row r="159" spans="1:6" ht="30" x14ac:dyDescent="0.25">
      <c r="A159" s="8" t="s">
        <v>39</v>
      </c>
      <c r="B159" s="8" t="s">
        <v>191</v>
      </c>
      <c r="C159" s="8" t="s">
        <v>63</v>
      </c>
      <c r="D159" s="13" t="s">
        <v>64</v>
      </c>
      <c r="E159" s="12">
        <f>1238563+181053+786423-664718.03</f>
        <v>1541320.97</v>
      </c>
      <c r="F159" s="12">
        <v>1541276.47</v>
      </c>
    </row>
    <row r="160" spans="1:6" x14ac:dyDescent="0.25">
      <c r="A160" s="8" t="s">
        <v>39</v>
      </c>
      <c r="B160" s="8" t="s">
        <v>275</v>
      </c>
      <c r="C160" s="8"/>
      <c r="D160" s="13" t="s">
        <v>276</v>
      </c>
      <c r="E160" s="12">
        <f>E161</f>
        <v>86714</v>
      </c>
      <c r="F160" s="12">
        <f>F161</f>
        <v>65826.77</v>
      </c>
    </row>
    <row r="161" spans="1:6" ht="30" x14ac:dyDescent="0.25">
      <c r="A161" s="8" t="s">
        <v>39</v>
      </c>
      <c r="B161" s="8" t="s">
        <v>275</v>
      </c>
      <c r="C161" s="8" t="s">
        <v>63</v>
      </c>
      <c r="D161" s="13" t="s">
        <v>64</v>
      </c>
      <c r="E161" s="12">
        <v>86714</v>
      </c>
      <c r="F161" s="12">
        <v>65826.77</v>
      </c>
    </row>
    <row r="162" spans="1:6" x14ac:dyDescent="0.25">
      <c r="A162" s="8" t="s">
        <v>39</v>
      </c>
      <c r="B162" s="8" t="s">
        <v>193</v>
      </c>
      <c r="C162" s="8"/>
      <c r="D162" s="13" t="s">
        <v>194</v>
      </c>
      <c r="E162" s="12">
        <f>E163</f>
        <v>498861.93</v>
      </c>
      <c r="F162" s="12">
        <f>F163</f>
        <v>498861.93</v>
      </c>
    </row>
    <row r="163" spans="1:6" ht="30" x14ac:dyDescent="0.25">
      <c r="A163" s="8" t="s">
        <v>39</v>
      </c>
      <c r="B163" s="8" t="s">
        <v>193</v>
      </c>
      <c r="C163" s="8" t="s">
        <v>63</v>
      </c>
      <c r="D163" s="13" t="s">
        <v>64</v>
      </c>
      <c r="E163" s="12">
        <v>498861.93</v>
      </c>
      <c r="F163" s="12">
        <v>498861.93</v>
      </c>
    </row>
    <row r="164" spans="1:6" x14ac:dyDescent="0.25">
      <c r="A164" s="7" t="s">
        <v>40</v>
      </c>
      <c r="B164" s="7"/>
      <c r="C164" s="7"/>
      <c r="D164" s="9" t="s">
        <v>20</v>
      </c>
      <c r="E164" s="10">
        <f>E165+E175+E200+E207</f>
        <v>48819374.350000001</v>
      </c>
      <c r="F164" s="10">
        <f>F165+F175+F200+F207</f>
        <v>47082209.190000005</v>
      </c>
    </row>
    <row r="165" spans="1:6" x14ac:dyDescent="0.25">
      <c r="A165" s="7" t="s">
        <v>41</v>
      </c>
      <c r="B165" s="7"/>
      <c r="C165" s="7"/>
      <c r="D165" s="9" t="s">
        <v>21</v>
      </c>
      <c r="E165" s="3">
        <f>E166</f>
        <v>12179775.18</v>
      </c>
      <c r="F165" s="3">
        <f>F166</f>
        <v>11756507.23</v>
      </c>
    </row>
    <row r="166" spans="1:6" ht="30" x14ac:dyDescent="0.25">
      <c r="A166" s="8" t="s">
        <v>41</v>
      </c>
      <c r="B166" s="8" t="s">
        <v>195</v>
      </c>
      <c r="C166" s="8"/>
      <c r="D166" s="11" t="s">
        <v>196</v>
      </c>
      <c r="E166" s="12">
        <f>E167</f>
        <v>12179775.18</v>
      </c>
      <c r="F166" s="12">
        <f>F167</f>
        <v>11756507.23</v>
      </c>
    </row>
    <row r="167" spans="1:6" x14ac:dyDescent="0.25">
      <c r="A167" s="8" t="s">
        <v>41</v>
      </c>
      <c r="B167" s="8" t="s">
        <v>197</v>
      </c>
      <c r="C167" s="8"/>
      <c r="D167" s="11" t="s">
        <v>198</v>
      </c>
      <c r="E167" s="12">
        <f>E168+E172</f>
        <v>12179775.18</v>
      </c>
      <c r="F167" s="12">
        <f>F168+F172</f>
        <v>11756507.23</v>
      </c>
    </row>
    <row r="168" spans="1:6" ht="45" x14ac:dyDescent="0.25">
      <c r="A168" s="8" t="s">
        <v>41</v>
      </c>
      <c r="B168" s="8" t="s">
        <v>199</v>
      </c>
      <c r="C168" s="8"/>
      <c r="D168" s="11" t="s">
        <v>200</v>
      </c>
      <c r="E168" s="12">
        <f>E169+E170+E171</f>
        <v>8320775.1799999997</v>
      </c>
      <c r="F168" s="12">
        <f>F169+F170+F171</f>
        <v>7980712.6499999994</v>
      </c>
    </row>
    <row r="169" spans="1:6" ht="60" x14ac:dyDescent="0.25">
      <c r="A169" s="8" t="s">
        <v>41</v>
      </c>
      <c r="B169" s="8" t="s">
        <v>199</v>
      </c>
      <c r="C169" s="8" t="s">
        <v>61</v>
      </c>
      <c r="D169" s="13" t="s">
        <v>62</v>
      </c>
      <c r="E169" s="12">
        <f>2548316.21+21978.24</f>
        <v>2570294.4500000002</v>
      </c>
      <c r="F169" s="12">
        <f>2548316.21+21978.24</f>
        <v>2570294.4500000002</v>
      </c>
    </row>
    <row r="170" spans="1:6" ht="30" x14ac:dyDescent="0.25">
      <c r="A170" s="8" t="s">
        <v>41</v>
      </c>
      <c r="B170" s="8" t="s">
        <v>199</v>
      </c>
      <c r="C170" s="8" t="s">
        <v>63</v>
      </c>
      <c r="D170" s="13" t="s">
        <v>64</v>
      </c>
      <c r="E170" s="12">
        <f>69920.8+5337438.64</f>
        <v>5407359.4399999995</v>
      </c>
      <c r="F170" s="12">
        <f>66435.81+5000861.1</f>
        <v>5067296.9099999992</v>
      </c>
    </row>
    <row r="171" spans="1:6" x14ac:dyDescent="0.25">
      <c r="A171" s="8" t="s">
        <v>41</v>
      </c>
      <c r="B171" s="8" t="s">
        <v>199</v>
      </c>
      <c r="C171" s="8" t="s">
        <v>65</v>
      </c>
      <c r="D171" s="13" t="s">
        <v>66</v>
      </c>
      <c r="E171" s="12">
        <f>337112+6009.29</f>
        <v>343121.29</v>
      </c>
      <c r="F171" s="12">
        <f>337112+6009.29</f>
        <v>343121.29</v>
      </c>
    </row>
    <row r="172" spans="1:6" ht="45" x14ac:dyDescent="0.25">
      <c r="A172" s="8" t="s">
        <v>41</v>
      </c>
      <c r="B172" s="8" t="s">
        <v>201</v>
      </c>
      <c r="C172" s="8"/>
      <c r="D172" s="11" t="s">
        <v>202</v>
      </c>
      <c r="E172" s="12">
        <f>E173+E174</f>
        <v>3859000</v>
      </c>
      <c r="F172" s="12">
        <f>F173+F174</f>
        <v>3775794.58</v>
      </c>
    </row>
    <row r="173" spans="1:6" ht="60" x14ac:dyDescent="0.25">
      <c r="A173" s="8" t="s">
        <v>41</v>
      </c>
      <c r="B173" s="8" t="s">
        <v>201</v>
      </c>
      <c r="C173" s="8" t="s">
        <v>61</v>
      </c>
      <c r="D173" s="13" t="s">
        <v>62</v>
      </c>
      <c r="E173" s="12">
        <v>3609000</v>
      </c>
      <c r="F173" s="12">
        <v>3608794.58</v>
      </c>
    </row>
    <row r="174" spans="1:6" ht="30" x14ac:dyDescent="0.25">
      <c r="A174" s="8" t="s">
        <v>41</v>
      </c>
      <c r="B174" s="8" t="s">
        <v>201</v>
      </c>
      <c r="C174" s="8" t="s">
        <v>63</v>
      </c>
      <c r="D174" s="13" t="s">
        <v>64</v>
      </c>
      <c r="E174" s="12">
        <f>116900+133100</f>
        <v>250000</v>
      </c>
      <c r="F174" s="12">
        <f>116900+50100</f>
        <v>167000</v>
      </c>
    </row>
    <row r="175" spans="1:6" x14ac:dyDescent="0.25">
      <c r="A175" s="7" t="s">
        <v>42</v>
      </c>
      <c r="B175" s="8"/>
      <c r="C175" s="7"/>
      <c r="D175" s="9" t="s">
        <v>22</v>
      </c>
      <c r="E175" s="10">
        <f>E176</f>
        <v>35791856.359999999</v>
      </c>
      <c r="F175" s="10">
        <f>F176</f>
        <v>34483820.590000004</v>
      </c>
    </row>
    <row r="176" spans="1:6" ht="30" x14ac:dyDescent="0.25">
      <c r="A176" s="8" t="s">
        <v>42</v>
      </c>
      <c r="B176" s="8" t="s">
        <v>195</v>
      </c>
      <c r="C176" s="8"/>
      <c r="D176" s="11" t="s">
        <v>196</v>
      </c>
      <c r="E176" s="15">
        <f>E177+E187</f>
        <v>35791856.359999999</v>
      </c>
      <c r="F176" s="15">
        <f>F177+F187</f>
        <v>34483820.590000004</v>
      </c>
    </row>
    <row r="177" spans="1:6" x14ac:dyDescent="0.25">
      <c r="A177" s="8" t="s">
        <v>42</v>
      </c>
      <c r="B177" s="8" t="s">
        <v>197</v>
      </c>
      <c r="C177" s="8"/>
      <c r="D177" s="11" t="s">
        <v>198</v>
      </c>
      <c r="E177" s="12">
        <f>E178+E184+E182</f>
        <v>14909801.879999999</v>
      </c>
      <c r="F177" s="12">
        <f>F178+F184+F182</f>
        <v>14166544.43</v>
      </c>
    </row>
    <row r="178" spans="1:6" ht="30" x14ac:dyDescent="0.25">
      <c r="A178" s="8" t="s">
        <v>42</v>
      </c>
      <c r="B178" s="8" t="s">
        <v>203</v>
      </c>
      <c r="C178" s="8"/>
      <c r="D178" s="11" t="s">
        <v>204</v>
      </c>
      <c r="E178" s="12">
        <f>E179+E180+E181</f>
        <v>4536001.88</v>
      </c>
      <c r="F178" s="12">
        <f>F179+F180+F181</f>
        <v>4010418.59</v>
      </c>
    </row>
    <row r="179" spans="1:6" ht="60" x14ac:dyDescent="0.25">
      <c r="A179" s="8" t="s">
        <v>42</v>
      </c>
      <c r="B179" s="8" t="s">
        <v>203</v>
      </c>
      <c r="C179" s="8" t="s">
        <v>61</v>
      </c>
      <c r="D179" s="13" t="s">
        <v>62</v>
      </c>
      <c r="E179" s="12">
        <f>104160+45971.26</f>
        <v>150131.26</v>
      </c>
      <c r="F179" s="12">
        <f>100368.87+45971.26</f>
        <v>146340.13</v>
      </c>
    </row>
    <row r="180" spans="1:6" ht="30" x14ac:dyDescent="0.25">
      <c r="A180" s="8" t="s">
        <v>42</v>
      </c>
      <c r="B180" s="8" t="s">
        <v>203</v>
      </c>
      <c r="C180" s="8" t="s">
        <v>63</v>
      </c>
      <c r="D180" s="13" t="s">
        <v>64</v>
      </c>
      <c r="E180" s="12">
        <f>84174.4+4164012.75</f>
        <v>4248187.1500000004</v>
      </c>
      <c r="F180" s="12">
        <f>81421.44+3652612.24</f>
        <v>3734033.68</v>
      </c>
    </row>
    <row r="181" spans="1:6" x14ac:dyDescent="0.25">
      <c r="A181" s="8" t="s">
        <v>42</v>
      </c>
      <c r="B181" s="8" t="s">
        <v>203</v>
      </c>
      <c r="C181" s="8" t="s">
        <v>65</v>
      </c>
      <c r="D181" s="13" t="s">
        <v>66</v>
      </c>
      <c r="E181" s="12">
        <v>137683.47</v>
      </c>
      <c r="F181" s="12">
        <f>120537+9507.78</f>
        <v>130044.78</v>
      </c>
    </row>
    <row r="182" spans="1:6" ht="30" x14ac:dyDescent="0.25">
      <c r="A182" s="8" t="s">
        <v>42</v>
      </c>
      <c r="B182" s="8" t="s">
        <v>263</v>
      </c>
      <c r="C182" s="8"/>
      <c r="D182" s="13" t="s">
        <v>264</v>
      </c>
      <c r="E182" s="12">
        <f>E183</f>
        <v>123000</v>
      </c>
      <c r="F182" s="12">
        <f>F183</f>
        <v>123000</v>
      </c>
    </row>
    <row r="183" spans="1:6" ht="30" x14ac:dyDescent="0.25">
      <c r="A183" s="8" t="s">
        <v>42</v>
      </c>
      <c r="B183" s="8" t="s">
        <v>263</v>
      </c>
      <c r="C183" s="8" t="s">
        <v>63</v>
      </c>
      <c r="D183" s="13" t="s">
        <v>64</v>
      </c>
      <c r="E183" s="12">
        <f>65000+58000</f>
        <v>123000</v>
      </c>
      <c r="F183" s="12">
        <f>65000+58000</f>
        <v>123000</v>
      </c>
    </row>
    <row r="184" spans="1:6" ht="90" x14ac:dyDescent="0.25">
      <c r="A184" s="8" t="s">
        <v>42</v>
      </c>
      <c r="B184" s="8" t="s">
        <v>265</v>
      </c>
      <c r="C184" s="8"/>
      <c r="D184" s="13" t="s">
        <v>205</v>
      </c>
      <c r="E184" s="12">
        <f>E185+E186</f>
        <v>10250800</v>
      </c>
      <c r="F184" s="12">
        <f>F185+F186</f>
        <v>10033125.84</v>
      </c>
    </row>
    <row r="185" spans="1:6" ht="60" x14ac:dyDescent="0.25">
      <c r="A185" s="8" t="s">
        <v>42</v>
      </c>
      <c r="B185" s="8" t="s">
        <v>265</v>
      </c>
      <c r="C185" s="8" t="s">
        <v>61</v>
      </c>
      <c r="D185" s="13" t="s">
        <v>62</v>
      </c>
      <c r="E185" s="12">
        <f>9427489.13+310.87</f>
        <v>9427800</v>
      </c>
      <c r="F185" s="12">
        <f>9426814.97+310.87</f>
        <v>9427125.8399999999</v>
      </c>
    </row>
    <row r="186" spans="1:6" ht="30" x14ac:dyDescent="0.25">
      <c r="A186" s="8" t="s">
        <v>42</v>
      </c>
      <c r="B186" s="8" t="s">
        <v>265</v>
      </c>
      <c r="C186" s="8" t="s">
        <v>63</v>
      </c>
      <c r="D186" s="13" t="s">
        <v>64</v>
      </c>
      <c r="E186" s="12">
        <f>353320.38+469679.62</f>
        <v>823000</v>
      </c>
      <c r="F186" s="12">
        <f>353320.38+252679.62</f>
        <v>606000</v>
      </c>
    </row>
    <row r="187" spans="1:6" x14ac:dyDescent="0.25">
      <c r="A187" s="4" t="s">
        <v>42</v>
      </c>
      <c r="B187" s="4" t="s">
        <v>206</v>
      </c>
      <c r="C187" s="4"/>
      <c r="D187" s="18" t="s">
        <v>207</v>
      </c>
      <c r="E187" s="15">
        <f>E188+E192+E194+E198</f>
        <v>20882054.48</v>
      </c>
      <c r="F187" s="15">
        <f>F188+F192+F194+F198</f>
        <v>20317276.16</v>
      </c>
    </row>
    <row r="188" spans="1:6" ht="30" x14ac:dyDescent="0.25">
      <c r="A188" s="8" t="s">
        <v>42</v>
      </c>
      <c r="B188" s="8" t="s">
        <v>208</v>
      </c>
      <c r="C188" s="8"/>
      <c r="D188" s="11" t="s">
        <v>209</v>
      </c>
      <c r="E188" s="12">
        <f>E189+E190+E191</f>
        <v>17675879.84</v>
      </c>
      <c r="F188" s="12">
        <f>F189+F190+F191</f>
        <v>17236498.640000001</v>
      </c>
    </row>
    <row r="189" spans="1:6" ht="60" x14ac:dyDescent="0.25">
      <c r="A189" s="8" t="s">
        <v>42</v>
      </c>
      <c r="B189" s="8" t="s">
        <v>208</v>
      </c>
      <c r="C189" s="8" t="s">
        <v>61</v>
      </c>
      <c r="D189" s="13" t="s">
        <v>62</v>
      </c>
      <c r="E189" s="12">
        <f>6949637.36+56706.95</f>
        <v>7006344.3100000005</v>
      </c>
      <c r="F189" s="12">
        <f>6949637.36+33085</f>
        <v>6982722.3600000003</v>
      </c>
    </row>
    <row r="190" spans="1:6" ht="30" x14ac:dyDescent="0.25">
      <c r="A190" s="8" t="s">
        <v>42</v>
      </c>
      <c r="B190" s="8" t="s">
        <v>208</v>
      </c>
      <c r="C190" s="8" t="s">
        <v>63</v>
      </c>
      <c r="D190" s="13" t="s">
        <v>64</v>
      </c>
      <c r="E190" s="12">
        <f>170684+10206368.05</f>
        <v>10377052.050000001</v>
      </c>
      <c r="F190" s="12">
        <f>142531.11+9831631.62</f>
        <v>9974162.7299999986</v>
      </c>
    </row>
    <row r="191" spans="1:6" x14ac:dyDescent="0.25">
      <c r="A191" s="8" t="s">
        <v>42</v>
      </c>
      <c r="B191" s="8" t="s">
        <v>208</v>
      </c>
      <c r="C191" s="8" t="s">
        <v>65</v>
      </c>
      <c r="D191" s="13" t="s">
        <v>66</v>
      </c>
      <c r="E191" s="12">
        <f>280483.48+12000</f>
        <v>292483.48</v>
      </c>
      <c r="F191" s="12">
        <f>273840+5773.55</f>
        <v>279613.55</v>
      </c>
    </row>
    <row r="192" spans="1:6" ht="30" x14ac:dyDescent="0.25">
      <c r="A192" s="4" t="s">
        <v>42</v>
      </c>
      <c r="B192" s="4" t="s">
        <v>210</v>
      </c>
      <c r="C192" s="4"/>
      <c r="D192" s="14" t="s">
        <v>211</v>
      </c>
      <c r="E192" s="15">
        <f>E193</f>
        <v>330000</v>
      </c>
      <c r="F192" s="15">
        <f>F193</f>
        <v>234222.2</v>
      </c>
    </row>
    <row r="193" spans="1:6" ht="30" x14ac:dyDescent="0.25">
      <c r="A193" s="4" t="s">
        <v>42</v>
      </c>
      <c r="B193" s="4" t="s">
        <v>210</v>
      </c>
      <c r="C193" s="4" t="s">
        <v>63</v>
      </c>
      <c r="D193" s="13" t="s">
        <v>64</v>
      </c>
      <c r="E193" s="15">
        <v>330000</v>
      </c>
      <c r="F193" s="15">
        <v>234222.2</v>
      </c>
    </row>
    <row r="194" spans="1:6" ht="30" x14ac:dyDescent="0.25">
      <c r="A194" s="4" t="s">
        <v>42</v>
      </c>
      <c r="B194" s="4" t="s">
        <v>212</v>
      </c>
      <c r="C194" s="4"/>
      <c r="D194" s="14" t="s">
        <v>213</v>
      </c>
      <c r="E194" s="15">
        <f>E195+E196+E197</f>
        <v>2847364.6399999997</v>
      </c>
      <c r="F194" s="15">
        <f>F195+F196+F197</f>
        <v>2817745.32</v>
      </c>
    </row>
    <row r="195" spans="1:6" ht="60" x14ac:dyDescent="0.25">
      <c r="A195" s="4" t="s">
        <v>42</v>
      </c>
      <c r="B195" s="4" t="s">
        <v>212</v>
      </c>
      <c r="C195" s="8" t="s">
        <v>61</v>
      </c>
      <c r="D195" s="13" t="s">
        <v>62</v>
      </c>
      <c r="E195" s="15">
        <f>2158256.07+23163.8</f>
        <v>2181419.8699999996</v>
      </c>
      <c r="F195" s="15">
        <f>2158256.07+23163.8</f>
        <v>2181419.8699999996</v>
      </c>
    </row>
    <row r="196" spans="1:6" ht="30" x14ac:dyDescent="0.25">
      <c r="A196" s="4" t="s">
        <v>42</v>
      </c>
      <c r="B196" s="4" t="s">
        <v>212</v>
      </c>
      <c r="C196" s="8" t="s">
        <v>63</v>
      </c>
      <c r="D196" s="13" t="s">
        <v>64</v>
      </c>
      <c r="E196" s="15">
        <f>15853.6+640572.17</f>
        <v>656425.77</v>
      </c>
      <c r="F196" s="15">
        <f>14770.16+612036.68</f>
        <v>626806.84000000008</v>
      </c>
    </row>
    <row r="197" spans="1:6" x14ac:dyDescent="0.25">
      <c r="A197" s="4" t="s">
        <v>42</v>
      </c>
      <c r="B197" s="4" t="s">
        <v>212</v>
      </c>
      <c r="C197" s="8" t="s">
        <v>65</v>
      </c>
      <c r="D197" s="13" t="s">
        <v>66</v>
      </c>
      <c r="E197" s="15">
        <f>7709+1810</f>
        <v>9519</v>
      </c>
      <c r="F197" s="15">
        <f>7709+1809.61</f>
        <v>9518.61</v>
      </c>
    </row>
    <row r="198" spans="1:6" ht="30" x14ac:dyDescent="0.25">
      <c r="A198" s="4" t="s">
        <v>42</v>
      </c>
      <c r="B198" s="4" t="s">
        <v>214</v>
      </c>
      <c r="C198" s="8"/>
      <c r="D198" s="13" t="s">
        <v>215</v>
      </c>
      <c r="E198" s="15">
        <f>E199</f>
        <v>28810</v>
      </c>
      <c r="F198" s="15">
        <f>F199</f>
        <v>28810</v>
      </c>
    </row>
    <row r="199" spans="1:6" ht="30" x14ac:dyDescent="0.25">
      <c r="A199" s="4" t="s">
        <v>42</v>
      </c>
      <c r="B199" s="4" t="s">
        <v>214</v>
      </c>
      <c r="C199" s="4" t="s">
        <v>63</v>
      </c>
      <c r="D199" s="13" t="s">
        <v>64</v>
      </c>
      <c r="E199" s="15">
        <v>28810</v>
      </c>
      <c r="F199" s="15">
        <v>28810</v>
      </c>
    </row>
    <row r="200" spans="1:6" x14ac:dyDescent="0.25">
      <c r="A200" s="7" t="s">
        <v>43</v>
      </c>
      <c r="B200" s="7"/>
      <c r="C200" s="7"/>
      <c r="D200" s="9" t="s">
        <v>23</v>
      </c>
      <c r="E200" s="10">
        <f>E201</f>
        <v>822742.81</v>
      </c>
      <c r="F200" s="10">
        <f>F201</f>
        <v>816881.37</v>
      </c>
    </row>
    <row r="201" spans="1:6" ht="30" x14ac:dyDescent="0.25">
      <c r="A201" s="8" t="s">
        <v>43</v>
      </c>
      <c r="B201" s="8" t="s">
        <v>195</v>
      </c>
      <c r="C201" s="8"/>
      <c r="D201" s="11" t="s">
        <v>196</v>
      </c>
      <c r="E201" s="12">
        <f>E202</f>
        <v>822742.81</v>
      </c>
      <c r="F201" s="12">
        <f>F202</f>
        <v>816881.37</v>
      </c>
    </row>
    <row r="202" spans="1:6" x14ac:dyDescent="0.25">
      <c r="A202" s="8" t="s">
        <v>43</v>
      </c>
      <c r="B202" s="8" t="s">
        <v>197</v>
      </c>
      <c r="C202" s="8"/>
      <c r="D202" s="11" t="s">
        <v>198</v>
      </c>
      <c r="E202" s="12">
        <f>E203+E205</f>
        <v>822742.81</v>
      </c>
      <c r="F202" s="12">
        <f>F203+F205</f>
        <v>816881.37</v>
      </c>
    </row>
    <row r="203" spans="1:6" x14ac:dyDescent="0.25">
      <c r="A203" s="8" t="s">
        <v>43</v>
      </c>
      <c r="B203" s="8" t="s">
        <v>216</v>
      </c>
      <c r="C203" s="8"/>
      <c r="D203" s="11" t="s">
        <v>217</v>
      </c>
      <c r="E203" s="12">
        <f>E204</f>
        <v>632742.81000000006</v>
      </c>
      <c r="F203" s="12">
        <f>F204</f>
        <v>626881.37</v>
      </c>
    </row>
    <row r="204" spans="1:6" ht="30" x14ac:dyDescent="0.25">
      <c r="A204" s="8" t="s">
        <v>43</v>
      </c>
      <c r="B204" s="8" t="s">
        <v>216</v>
      </c>
      <c r="C204" s="8" t="s">
        <v>63</v>
      </c>
      <c r="D204" s="14" t="s">
        <v>64</v>
      </c>
      <c r="E204" s="12">
        <v>632742.81000000006</v>
      </c>
      <c r="F204" s="12">
        <v>626881.37</v>
      </c>
    </row>
    <row r="205" spans="1:6" x14ac:dyDescent="0.25">
      <c r="A205" s="8" t="s">
        <v>43</v>
      </c>
      <c r="B205" s="8" t="s">
        <v>271</v>
      </c>
      <c r="C205" s="8"/>
      <c r="D205" s="14" t="s">
        <v>272</v>
      </c>
      <c r="E205" s="12">
        <f>E206</f>
        <v>190000</v>
      </c>
      <c r="F205" s="12">
        <f>F206</f>
        <v>190000</v>
      </c>
    </row>
    <row r="206" spans="1:6" ht="30" x14ac:dyDescent="0.25">
      <c r="A206" s="8" t="s">
        <v>43</v>
      </c>
      <c r="B206" s="8" t="s">
        <v>271</v>
      </c>
      <c r="C206" s="8" t="s">
        <v>63</v>
      </c>
      <c r="D206" s="14" t="s">
        <v>64</v>
      </c>
      <c r="E206" s="12">
        <v>190000</v>
      </c>
      <c r="F206" s="12">
        <v>190000</v>
      </c>
    </row>
    <row r="207" spans="1:6" x14ac:dyDescent="0.25">
      <c r="A207" s="7" t="s">
        <v>266</v>
      </c>
      <c r="B207" s="7"/>
      <c r="C207" s="7"/>
      <c r="D207" s="22" t="s">
        <v>267</v>
      </c>
      <c r="E207" s="10">
        <f>E208</f>
        <v>25000</v>
      </c>
      <c r="F207" s="10">
        <f t="shared" ref="F207:F210" si="10">F208</f>
        <v>25000</v>
      </c>
    </row>
    <row r="208" spans="1:6" ht="30" x14ac:dyDescent="0.25">
      <c r="A208" s="8" t="s">
        <v>266</v>
      </c>
      <c r="B208" s="8" t="s">
        <v>85</v>
      </c>
      <c r="C208" s="8"/>
      <c r="D208" s="11" t="s">
        <v>86</v>
      </c>
      <c r="E208" s="12">
        <f>E209</f>
        <v>25000</v>
      </c>
      <c r="F208" s="12">
        <f t="shared" si="10"/>
        <v>25000</v>
      </c>
    </row>
    <row r="209" spans="1:6" ht="30" x14ac:dyDescent="0.25">
      <c r="A209" s="8" t="s">
        <v>266</v>
      </c>
      <c r="B209" s="8" t="s">
        <v>104</v>
      </c>
      <c r="C209" s="8"/>
      <c r="D209" s="11" t="s">
        <v>105</v>
      </c>
      <c r="E209" s="12">
        <f>E210</f>
        <v>25000</v>
      </c>
      <c r="F209" s="12">
        <f t="shared" si="10"/>
        <v>25000</v>
      </c>
    </row>
    <row r="210" spans="1:6" ht="30" x14ac:dyDescent="0.25">
      <c r="A210" s="8" t="s">
        <v>266</v>
      </c>
      <c r="B210" s="8" t="s">
        <v>268</v>
      </c>
      <c r="C210" s="8"/>
      <c r="D210" s="14" t="s">
        <v>269</v>
      </c>
      <c r="E210" s="12">
        <f>E211</f>
        <v>25000</v>
      </c>
      <c r="F210" s="12">
        <f t="shared" si="10"/>
        <v>25000</v>
      </c>
    </row>
    <row r="211" spans="1:6" ht="30" x14ac:dyDescent="0.25">
      <c r="A211" s="8" t="s">
        <v>266</v>
      </c>
      <c r="B211" s="8" t="s">
        <v>268</v>
      </c>
      <c r="C211" s="8" t="s">
        <v>63</v>
      </c>
      <c r="D211" s="14" t="s">
        <v>64</v>
      </c>
      <c r="E211" s="12">
        <v>25000</v>
      </c>
      <c r="F211" s="12">
        <v>25000</v>
      </c>
    </row>
    <row r="212" spans="1:6" x14ac:dyDescent="0.25">
      <c r="A212" s="1" t="s">
        <v>44</v>
      </c>
      <c r="B212" s="1"/>
      <c r="C212" s="1"/>
      <c r="D212" s="2" t="s">
        <v>53</v>
      </c>
      <c r="E212" s="3">
        <f>E213</f>
        <v>7896403.71</v>
      </c>
      <c r="F212" s="3">
        <f>F213</f>
        <v>7529455.4900000002</v>
      </c>
    </row>
    <row r="213" spans="1:6" x14ac:dyDescent="0.25">
      <c r="A213" s="4" t="s">
        <v>45</v>
      </c>
      <c r="B213" s="4"/>
      <c r="C213" s="4"/>
      <c r="D213" s="18" t="s">
        <v>24</v>
      </c>
      <c r="E213" s="15">
        <f>E214</f>
        <v>7896403.71</v>
      </c>
      <c r="F213" s="15">
        <f>F214</f>
        <v>7529455.4900000002</v>
      </c>
    </row>
    <row r="214" spans="1:6" ht="30" x14ac:dyDescent="0.25">
      <c r="A214" s="4" t="s">
        <v>45</v>
      </c>
      <c r="B214" s="4" t="s">
        <v>218</v>
      </c>
      <c r="C214" s="4"/>
      <c r="D214" s="18" t="s">
        <v>219</v>
      </c>
      <c r="E214" s="15">
        <f>E215+E231</f>
        <v>7896403.71</v>
      </c>
      <c r="F214" s="15">
        <f>F215+F231</f>
        <v>7529455.4900000002</v>
      </c>
    </row>
    <row r="215" spans="1:6" ht="30" x14ac:dyDescent="0.25">
      <c r="A215" s="4" t="s">
        <v>45</v>
      </c>
      <c r="B215" s="4" t="s">
        <v>220</v>
      </c>
      <c r="C215" s="4"/>
      <c r="D215" s="18" t="s">
        <v>221</v>
      </c>
      <c r="E215" s="15">
        <f>E216+E220+E222+E226+E229</f>
        <v>6473810.96</v>
      </c>
      <c r="F215" s="15">
        <f>F216+F220+F222+F226+F229</f>
        <v>6196228.7400000002</v>
      </c>
    </row>
    <row r="216" spans="1:6" x14ac:dyDescent="0.25">
      <c r="A216" s="4" t="s">
        <v>45</v>
      </c>
      <c r="B216" s="4" t="s">
        <v>222</v>
      </c>
      <c r="C216" s="4"/>
      <c r="D216" s="18" t="s">
        <v>223</v>
      </c>
      <c r="E216" s="15">
        <f>E217+E218+E219</f>
        <v>1194984.0099999998</v>
      </c>
      <c r="F216" s="15">
        <f>F217+F218+F219</f>
        <v>1137146.22</v>
      </c>
    </row>
    <row r="217" spans="1:6" ht="60" x14ac:dyDescent="0.25">
      <c r="A217" s="4" t="s">
        <v>45</v>
      </c>
      <c r="B217" s="4" t="s">
        <v>222</v>
      </c>
      <c r="C217" s="4" t="s">
        <v>61</v>
      </c>
      <c r="D217" s="14" t="s">
        <v>62</v>
      </c>
      <c r="E217" s="15">
        <f>727703.97+1026</f>
        <v>728729.97</v>
      </c>
      <c r="F217" s="15">
        <f>727703.97+900</f>
        <v>728603.97</v>
      </c>
    </row>
    <row r="218" spans="1:6" ht="30" x14ac:dyDescent="0.25">
      <c r="A218" s="4" t="s">
        <v>45</v>
      </c>
      <c r="B218" s="4" t="s">
        <v>222</v>
      </c>
      <c r="C218" s="4" t="s">
        <v>63</v>
      </c>
      <c r="D218" s="14" t="s">
        <v>64</v>
      </c>
      <c r="E218" s="15">
        <f>101073.6+357287.5</f>
        <v>458361.1</v>
      </c>
      <c r="F218" s="15">
        <f>86758.77+315982.48</f>
        <v>402741.25</v>
      </c>
    </row>
    <row r="219" spans="1:6" x14ac:dyDescent="0.25">
      <c r="A219" s="4" t="s">
        <v>45</v>
      </c>
      <c r="B219" s="4" t="s">
        <v>222</v>
      </c>
      <c r="C219" s="4" t="s">
        <v>65</v>
      </c>
      <c r="D219" s="14" t="s">
        <v>66</v>
      </c>
      <c r="E219" s="15">
        <v>7892.94</v>
      </c>
      <c r="F219" s="15">
        <f>157+5644</f>
        <v>5801</v>
      </c>
    </row>
    <row r="220" spans="1:6" x14ac:dyDescent="0.25">
      <c r="A220" s="4" t="s">
        <v>45</v>
      </c>
      <c r="B220" s="4" t="s">
        <v>224</v>
      </c>
      <c r="C220" s="4"/>
      <c r="D220" s="18" t="s">
        <v>251</v>
      </c>
      <c r="E220" s="15">
        <f>E221</f>
        <v>120500</v>
      </c>
      <c r="F220" s="15">
        <f>F221</f>
        <v>120494.56</v>
      </c>
    </row>
    <row r="221" spans="1:6" ht="30" x14ac:dyDescent="0.25">
      <c r="A221" s="4" t="s">
        <v>45</v>
      </c>
      <c r="B221" s="4" t="s">
        <v>224</v>
      </c>
      <c r="C221" s="4" t="s">
        <v>63</v>
      </c>
      <c r="D221" s="14" t="s">
        <v>64</v>
      </c>
      <c r="E221" s="15">
        <v>120500</v>
      </c>
      <c r="F221" s="15">
        <v>120494.56</v>
      </c>
    </row>
    <row r="222" spans="1:6" ht="30" x14ac:dyDescent="0.25">
      <c r="A222" s="4" t="s">
        <v>45</v>
      </c>
      <c r="B222" s="4" t="s">
        <v>225</v>
      </c>
      <c r="C222" s="4"/>
      <c r="D222" s="18" t="s">
        <v>226</v>
      </c>
      <c r="E222" s="15">
        <f>E223+E224+E225</f>
        <v>5128266.95</v>
      </c>
      <c r="F222" s="15">
        <f>F223+F224+F225</f>
        <v>4919252.96</v>
      </c>
    </row>
    <row r="223" spans="1:6" ht="60" x14ac:dyDescent="0.25">
      <c r="A223" s="4" t="s">
        <v>45</v>
      </c>
      <c r="B223" s="4" t="s">
        <v>225</v>
      </c>
      <c r="C223" s="4" t="s">
        <v>61</v>
      </c>
      <c r="D223" s="14" t="s">
        <v>62</v>
      </c>
      <c r="E223" s="15">
        <f>3267252.57+19530</f>
        <v>3286782.57</v>
      </c>
      <c r="F223" s="15">
        <f>3267252.57+15939</f>
        <v>3283191.57</v>
      </c>
    </row>
    <row r="224" spans="1:6" ht="30" x14ac:dyDescent="0.25">
      <c r="A224" s="4" t="s">
        <v>45</v>
      </c>
      <c r="B224" s="4" t="s">
        <v>225</v>
      </c>
      <c r="C224" s="4" t="s">
        <v>63</v>
      </c>
      <c r="D224" s="14" t="s">
        <v>64</v>
      </c>
      <c r="E224" s="15">
        <f>69420.8+1719888.28</f>
        <v>1789309.08</v>
      </c>
      <c r="F224" s="15">
        <f>62397.65+1528606.92</f>
        <v>1591004.5699999998</v>
      </c>
    </row>
    <row r="225" spans="1:6" x14ac:dyDescent="0.25">
      <c r="A225" s="4" t="s">
        <v>45</v>
      </c>
      <c r="B225" s="4" t="s">
        <v>225</v>
      </c>
      <c r="C225" s="4" t="s">
        <v>65</v>
      </c>
      <c r="D225" s="14" t="s">
        <v>66</v>
      </c>
      <c r="E225" s="15">
        <v>52175.3</v>
      </c>
      <c r="F225" s="15">
        <f>43944+1112.82</f>
        <v>45056.82</v>
      </c>
    </row>
    <row r="226" spans="1:6" ht="30" x14ac:dyDescent="0.25">
      <c r="A226" s="4" t="s">
        <v>45</v>
      </c>
      <c r="B226" s="4" t="s">
        <v>227</v>
      </c>
      <c r="C226" s="4"/>
      <c r="D226" s="18" t="s">
        <v>228</v>
      </c>
      <c r="E226" s="15">
        <f>E227+E228</f>
        <v>29360</v>
      </c>
      <c r="F226" s="15">
        <f>F227+F228</f>
        <v>18635</v>
      </c>
    </row>
    <row r="227" spans="1:6" ht="60" x14ac:dyDescent="0.25">
      <c r="A227" s="4" t="s">
        <v>45</v>
      </c>
      <c r="B227" s="4" t="s">
        <v>227</v>
      </c>
      <c r="C227" s="4" t="s">
        <v>61</v>
      </c>
      <c r="D227" s="14" t="s">
        <v>62</v>
      </c>
      <c r="E227" s="15">
        <v>14040</v>
      </c>
      <c r="F227" s="15">
        <v>3315</v>
      </c>
    </row>
    <row r="228" spans="1:6" ht="30" x14ac:dyDescent="0.25">
      <c r="A228" s="4" t="s">
        <v>45</v>
      </c>
      <c r="B228" s="4" t="s">
        <v>227</v>
      </c>
      <c r="C228" s="4" t="s">
        <v>63</v>
      </c>
      <c r="D228" s="14" t="s">
        <v>64</v>
      </c>
      <c r="E228" s="15">
        <v>15320</v>
      </c>
      <c r="F228" s="15">
        <v>15320</v>
      </c>
    </row>
    <row r="229" spans="1:6" ht="30" x14ac:dyDescent="0.25">
      <c r="A229" s="4" t="s">
        <v>45</v>
      </c>
      <c r="B229" s="4" t="s">
        <v>277</v>
      </c>
      <c r="C229" s="4"/>
      <c r="D229" s="14" t="s">
        <v>278</v>
      </c>
      <c r="E229" s="15">
        <f>E230</f>
        <v>700</v>
      </c>
      <c r="F229" s="15">
        <f>F230</f>
        <v>700</v>
      </c>
    </row>
    <row r="230" spans="1:6" ht="30" x14ac:dyDescent="0.25">
      <c r="A230" s="4" t="s">
        <v>45</v>
      </c>
      <c r="B230" s="4" t="s">
        <v>277</v>
      </c>
      <c r="C230" s="4" t="s">
        <v>63</v>
      </c>
      <c r="D230" s="14" t="s">
        <v>64</v>
      </c>
      <c r="E230" s="15">
        <v>700</v>
      </c>
      <c r="F230" s="15">
        <v>700</v>
      </c>
    </row>
    <row r="231" spans="1:6" ht="30" x14ac:dyDescent="0.25">
      <c r="A231" s="4" t="s">
        <v>45</v>
      </c>
      <c r="B231" s="4" t="s">
        <v>229</v>
      </c>
      <c r="C231" s="4"/>
      <c r="D231" s="18" t="s">
        <v>270</v>
      </c>
      <c r="E231" s="15">
        <f>E232+E234</f>
        <v>1422592.75</v>
      </c>
      <c r="F231" s="15">
        <f>F232+F234</f>
        <v>1333226.75</v>
      </c>
    </row>
    <row r="232" spans="1:6" x14ac:dyDescent="0.25">
      <c r="A232" s="4" t="s">
        <v>45</v>
      </c>
      <c r="B232" s="4" t="s">
        <v>230</v>
      </c>
      <c r="C232" s="4"/>
      <c r="D232" s="18" t="s">
        <v>231</v>
      </c>
      <c r="E232" s="15">
        <f>E233</f>
        <v>1303992.75</v>
      </c>
      <c r="F232" s="15">
        <f>F233</f>
        <v>1220792.75</v>
      </c>
    </row>
    <row r="233" spans="1:6" ht="30" x14ac:dyDescent="0.25">
      <c r="A233" s="4" t="s">
        <v>45</v>
      </c>
      <c r="B233" s="4" t="s">
        <v>230</v>
      </c>
      <c r="C233" s="4" t="s">
        <v>63</v>
      </c>
      <c r="D233" s="14" t="s">
        <v>64</v>
      </c>
      <c r="E233" s="15">
        <v>1303992.75</v>
      </c>
      <c r="F233" s="15">
        <v>1220792.75</v>
      </c>
    </row>
    <row r="234" spans="1:6" x14ac:dyDescent="0.25">
      <c r="A234" s="4" t="s">
        <v>45</v>
      </c>
      <c r="B234" s="4" t="s">
        <v>232</v>
      </c>
      <c r="C234" s="4"/>
      <c r="D234" s="18" t="s">
        <v>233</v>
      </c>
      <c r="E234" s="15">
        <f>E235</f>
        <v>118600</v>
      </c>
      <c r="F234" s="15">
        <f>F235</f>
        <v>112434</v>
      </c>
    </row>
    <row r="235" spans="1:6" ht="30" x14ac:dyDescent="0.25">
      <c r="A235" s="4" t="s">
        <v>45</v>
      </c>
      <c r="B235" s="4" t="s">
        <v>232</v>
      </c>
      <c r="C235" s="4" t="s">
        <v>63</v>
      </c>
      <c r="D235" s="14" t="s">
        <v>64</v>
      </c>
      <c r="E235" s="15">
        <f>24000+94600</f>
        <v>118600</v>
      </c>
      <c r="F235" s="15">
        <v>112434</v>
      </c>
    </row>
    <row r="236" spans="1:6" x14ac:dyDescent="0.25">
      <c r="A236" s="7" t="s">
        <v>46</v>
      </c>
      <c r="B236" s="8"/>
      <c r="C236" s="8"/>
      <c r="D236" s="9" t="s">
        <v>18</v>
      </c>
      <c r="E236" s="10">
        <f>E242+E250+E237</f>
        <v>930478.45</v>
      </c>
      <c r="F236" s="10">
        <f>F242+F250+F237</f>
        <v>906578.45</v>
      </c>
    </row>
    <row r="237" spans="1:6" x14ac:dyDescent="0.25">
      <c r="A237" s="7" t="s">
        <v>234</v>
      </c>
      <c r="B237" s="8"/>
      <c r="C237" s="8"/>
      <c r="D237" s="9" t="s">
        <v>235</v>
      </c>
      <c r="E237" s="10">
        <f>E238</f>
        <v>144483.45000000001</v>
      </c>
      <c r="F237" s="10">
        <f t="shared" ref="F237:F240" si="11">F238</f>
        <v>144483.45000000001</v>
      </c>
    </row>
    <row r="238" spans="1:6" ht="30" x14ac:dyDescent="0.25">
      <c r="A238" s="8" t="s">
        <v>234</v>
      </c>
      <c r="B238" s="8" t="s">
        <v>26</v>
      </c>
      <c r="C238" s="8"/>
      <c r="D238" s="11" t="s">
        <v>236</v>
      </c>
      <c r="E238" s="12">
        <f>E239</f>
        <v>144483.45000000001</v>
      </c>
      <c r="F238" s="12">
        <f t="shared" si="11"/>
        <v>144483.45000000001</v>
      </c>
    </row>
    <row r="239" spans="1:6" ht="45" x14ac:dyDescent="0.25">
      <c r="A239" s="8" t="s">
        <v>234</v>
      </c>
      <c r="B239" s="8" t="s">
        <v>237</v>
      </c>
      <c r="C239" s="8"/>
      <c r="D239" s="11" t="s">
        <v>238</v>
      </c>
      <c r="E239" s="12">
        <f>E240</f>
        <v>144483.45000000001</v>
      </c>
      <c r="F239" s="12">
        <f t="shared" si="11"/>
        <v>144483.45000000001</v>
      </c>
    </row>
    <row r="240" spans="1:6" ht="45" x14ac:dyDescent="0.25">
      <c r="A240" s="8" t="s">
        <v>234</v>
      </c>
      <c r="B240" s="8" t="s">
        <v>239</v>
      </c>
      <c r="C240" s="8"/>
      <c r="D240" s="11" t="s">
        <v>240</v>
      </c>
      <c r="E240" s="12">
        <f>E241</f>
        <v>144483.45000000001</v>
      </c>
      <c r="F240" s="12">
        <f t="shared" si="11"/>
        <v>144483.45000000001</v>
      </c>
    </row>
    <row r="241" spans="1:6" x14ac:dyDescent="0.25">
      <c r="A241" s="8" t="s">
        <v>234</v>
      </c>
      <c r="B241" s="8" t="s">
        <v>239</v>
      </c>
      <c r="C241" s="8" t="s">
        <v>67</v>
      </c>
      <c r="D241" s="11" t="s">
        <v>68</v>
      </c>
      <c r="E241" s="12">
        <v>144483.45000000001</v>
      </c>
      <c r="F241" s="12">
        <v>144483.45000000001</v>
      </c>
    </row>
    <row r="242" spans="1:6" x14ac:dyDescent="0.25">
      <c r="A242" s="7" t="s">
        <v>47</v>
      </c>
      <c r="B242" s="7"/>
      <c r="C242" s="7"/>
      <c r="D242" s="9" t="s">
        <v>19</v>
      </c>
      <c r="E242" s="10">
        <f>E243</f>
        <v>494695</v>
      </c>
      <c r="F242" s="10">
        <f>F243</f>
        <v>494695</v>
      </c>
    </row>
    <row r="243" spans="1:6" ht="30" x14ac:dyDescent="0.25">
      <c r="A243" s="8" t="s">
        <v>47</v>
      </c>
      <c r="B243" s="8" t="s">
        <v>26</v>
      </c>
      <c r="C243" s="8"/>
      <c r="D243" s="11" t="s">
        <v>236</v>
      </c>
      <c r="E243" s="12">
        <f>E244+E247</f>
        <v>494695</v>
      </c>
      <c r="F243" s="12">
        <f>F244+F247</f>
        <v>494695</v>
      </c>
    </row>
    <row r="244" spans="1:6" x14ac:dyDescent="0.25">
      <c r="A244" s="8" t="s">
        <v>47</v>
      </c>
      <c r="B244" s="8" t="s">
        <v>241</v>
      </c>
      <c r="C244" s="8"/>
      <c r="D244" s="11" t="s">
        <v>242</v>
      </c>
      <c r="E244" s="12">
        <f>E245</f>
        <v>31000</v>
      </c>
      <c r="F244" s="12">
        <f>F245</f>
        <v>31000</v>
      </c>
    </row>
    <row r="245" spans="1:6" x14ac:dyDescent="0.25">
      <c r="A245" s="8" t="s">
        <v>47</v>
      </c>
      <c r="B245" s="8" t="s">
        <v>243</v>
      </c>
      <c r="C245" s="8"/>
      <c r="D245" s="11" t="s">
        <v>244</v>
      </c>
      <c r="E245" s="12">
        <f>E246</f>
        <v>31000</v>
      </c>
      <c r="F245" s="12">
        <f>F246</f>
        <v>31000</v>
      </c>
    </row>
    <row r="246" spans="1:6" x14ac:dyDescent="0.25">
      <c r="A246" s="8"/>
      <c r="B246" s="8" t="s">
        <v>243</v>
      </c>
      <c r="C246" s="8" t="s">
        <v>67</v>
      </c>
      <c r="D246" s="11" t="s">
        <v>68</v>
      </c>
      <c r="E246" s="12">
        <v>31000</v>
      </c>
      <c r="F246" s="12">
        <v>31000</v>
      </c>
    </row>
    <row r="247" spans="1:6" ht="45" x14ac:dyDescent="0.25">
      <c r="A247" s="8" t="s">
        <v>47</v>
      </c>
      <c r="B247" s="8" t="s">
        <v>237</v>
      </c>
      <c r="C247" s="8"/>
      <c r="D247" s="11" t="s">
        <v>238</v>
      </c>
      <c r="E247" s="12">
        <f>E248</f>
        <v>463695</v>
      </c>
      <c r="F247" s="12">
        <f>F248</f>
        <v>463695</v>
      </c>
    </row>
    <row r="248" spans="1:6" ht="30" x14ac:dyDescent="0.25">
      <c r="A248" s="8"/>
      <c r="B248" s="8" t="s">
        <v>245</v>
      </c>
      <c r="C248" s="8"/>
      <c r="D248" s="11" t="s">
        <v>246</v>
      </c>
      <c r="E248" s="12">
        <f>E249</f>
        <v>463695</v>
      </c>
      <c r="F248" s="12">
        <f>F249</f>
        <v>463695</v>
      </c>
    </row>
    <row r="249" spans="1:6" x14ac:dyDescent="0.25">
      <c r="A249" s="8" t="s">
        <v>47</v>
      </c>
      <c r="B249" s="8" t="s">
        <v>245</v>
      </c>
      <c r="C249" s="8" t="s">
        <v>67</v>
      </c>
      <c r="D249" s="11" t="s">
        <v>68</v>
      </c>
      <c r="E249" s="12">
        <v>463695</v>
      </c>
      <c r="F249" s="12">
        <v>463695</v>
      </c>
    </row>
    <row r="250" spans="1:6" x14ac:dyDescent="0.25">
      <c r="A250" s="7" t="s">
        <v>80</v>
      </c>
      <c r="B250" s="7"/>
      <c r="C250" s="7"/>
      <c r="D250" s="9" t="s">
        <v>81</v>
      </c>
      <c r="E250" s="10">
        <f>E251</f>
        <v>291300</v>
      </c>
      <c r="F250" s="10">
        <f t="shared" ref="F250:F252" si="12">F251</f>
        <v>267400</v>
      </c>
    </row>
    <row r="251" spans="1:6" ht="30" x14ac:dyDescent="0.25">
      <c r="A251" s="8" t="s">
        <v>80</v>
      </c>
      <c r="B251" s="8" t="s">
        <v>26</v>
      </c>
      <c r="C251" s="8"/>
      <c r="D251" s="11" t="s">
        <v>236</v>
      </c>
      <c r="E251" s="12">
        <f>E252</f>
        <v>291300</v>
      </c>
      <c r="F251" s="12">
        <f t="shared" si="12"/>
        <v>267400</v>
      </c>
    </row>
    <row r="252" spans="1:6" x14ac:dyDescent="0.25">
      <c r="A252" s="8" t="s">
        <v>80</v>
      </c>
      <c r="B252" s="8" t="s">
        <v>241</v>
      </c>
      <c r="C252" s="8"/>
      <c r="D252" s="11" t="s">
        <v>242</v>
      </c>
      <c r="E252" s="12">
        <f>E253</f>
        <v>291300</v>
      </c>
      <c r="F252" s="12">
        <f t="shared" si="12"/>
        <v>267400</v>
      </c>
    </row>
    <row r="253" spans="1:6" ht="60" x14ac:dyDescent="0.25">
      <c r="A253" s="8" t="s">
        <v>80</v>
      </c>
      <c r="B253" s="8" t="s">
        <v>247</v>
      </c>
      <c r="C253" s="8"/>
      <c r="D253" s="11" t="s">
        <v>248</v>
      </c>
      <c r="E253" s="12">
        <f>E254+E255</f>
        <v>291300</v>
      </c>
      <c r="F253" s="12">
        <f>F254+F255</f>
        <v>267400</v>
      </c>
    </row>
    <row r="254" spans="1:6" ht="30" x14ac:dyDescent="0.25">
      <c r="A254" s="8" t="s">
        <v>80</v>
      </c>
      <c r="B254" s="8" t="s">
        <v>247</v>
      </c>
      <c r="C254" s="8" t="s">
        <v>63</v>
      </c>
      <c r="D254" s="13" t="s">
        <v>64</v>
      </c>
      <c r="E254" s="12">
        <v>5712</v>
      </c>
      <c r="F254" s="12">
        <v>5243.13</v>
      </c>
    </row>
    <row r="255" spans="1:6" x14ac:dyDescent="0.25">
      <c r="A255" s="8" t="s">
        <v>80</v>
      </c>
      <c r="B255" s="8" t="s">
        <v>247</v>
      </c>
      <c r="C255" s="8" t="s">
        <v>67</v>
      </c>
      <c r="D255" s="11" t="s">
        <v>68</v>
      </c>
      <c r="E255" s="12">
        <v>285588</v>
      </c>
      <c r="F255" s="12">
        <v>262156.87</v>
      </c>
    </row>
    <row r="256" spans="1:6" x14ac:dyDescent="0.25">
      <c r="A256" s="7" t="s">
        <v>48</v>
      </c>
      <c r="B256" s="7"/>
      <c r="C256" s="7"/>
      <c r="D256" s="9" t="s">
        <v>27</v>
      </c>
      <c r="E256" s="10">
        <f t="shared" ref="E256:F258" si="13">E257</f>
        <v>223360</v>
      </c>
      <c r="F256" s="10">
        <f t="shared" si="13"/>
        <v>223073</v>
      </c>
    </row>
    <row r="257" spans="1:6" x14ac:dyDescent="0.25">
      <c r="A257" s="8" t="s">
        <v>49</v>
      </c>
      <c r="B257" s="8"/>
      <c r="C257" s="8"/>
      <c r="D257" s="11" t="s">
        <v>17</v>
      </c>
      <c r="E257" s="12">
        <f t="shared" si="13"/>
        <v>223360</v>
      </c>
      <c r="F257" s="12">
        <f t="shared" si="13"/>
        <v>223073</v>
      </c>
    </row>
    <row r="258" spans="1:6" ht="30" x14ac:dyDescent="0.25">
      <c r="A258" s="8" t="s">
        <v>49</v>
      </c>
      <c r="B258" s="8" t="s">
        <v>54</v>
      </c>
      <c r="C258" s="8"/>
      <c r="D258" s="11" t="s">
        <v>91</v>
      </c>
      <c r="E258" s="12">
        <f t="shared" si="13"/>
        <v>223360</v>
      </c>
      <c r="F258" s="12">
        <f t="shared" si="13"/>
        <v>223073</v>
      </c>
    </row>
    <row r="259" spans="1:6" ht="45" x14ac:dyDescent="0.25">
      <c r="A259" s="8" t="s">
        <v>49</v>
      </c>
      <c r="B259" s="8" t="s">
        <v>123</v>
      </c>
      <c r="C259" s="8"/>
      <c r="D259" s="14" t="s">
        <v>124</v>
      </c>
      <c r="E259" s="12">
        <f>E261</f>
        <v>223360</v>
      </c>
      <c r="F259" s="12">
        <f>F261</f>
        <v>223073</v>
      </c>
    </row>
    <row r="260" spans="1:6" ht="75" x14ac:dyDescent="0.25">
      <c r="A260" s="8" t="s">
        <v>49</v>
      </c>
      <c r="B260" s="8" t="s">
        <v>249</v>
      </c>
      <c r="C260" s="8"/>
      <c r="D260" s="11" t="s">
        <v>250</v>
      </c>
      <c r="E260" s="12">
        <f>E261</f>
        <v>223360</v>
      </c>
      <c r="F260" s="12">
        <f>F261</f>
        <v>223073</v>
      </c>
    </row>
    <row r="261" spans="1:6" ht="30" x14ac:dyDescent="0.25">
      <c r="A261" s="8" t="s">
        <v>49</v>
      </c>
      <c r="B261" s="8" t="s">
        <v>249</v>
      </c>
      <c r="C261" s="8" t="s">
        <v>63</v>
      </c>
      <c r="D261" s="13" t="s">
        <v>64</v>
      </c>
      <c r="E261" s="12">
        <f>154260+69100</f>
        <v>223360</v>
      </c>
      <c r="F261" s="12">
        <v>223073</v>
      </c>
    </row>
    <row r="262" spans="1:6" x14ac:dyDescent="0.25">
      <c r="A262" s="7"/>
      <c r="B262" s="7"/>
      <c r="C262" s="7"/>
      <c r="D262" s="17" t="s">
        <v>279</v>
      </c>
      <c r="E262" s="10">
        <f t="shared" ref="E262:F262" si="14">E263</f>
        <v>1000</v>
      </c>
      <c r="F262" s="10">
        <f t="shared" si="14"/>
        <v>1000</v>
      </c>
    </row>
    <row r="263" spans="1:6" x14ac:dyDescent="0.25">
      <c r="A263" s="7" t="s">
        <v>52</v>
      </c>
      <c r="B263" s="7"/>
      <c r="C263" s="7"/>
      <c r="D263" s="9" t="s">
        <v>4</v>
      </c>
      <c r="E263" s="10">
        <f t="shared" ref="E263:F267" si="15">E264</f>
        <v>1000</v>
      </c>
      <c r="F263" s="10">
        <f t="shared" si="15"/>
        <v>1000</v>
      </c>
    </row>
    <row r="264" spans="1:6" ht="43.5" x14ac:dyDescent="0.25">
      <c r="A264" s="7" t="s">
        <v>69</v>
      </c>
      <c r="B264" s="8"/>
      <c r="C264" s="7"/>
      <c r="D264" s="2" t="s">
        <v>70</v>
      </c>
      <c r="E264" s="10">
        <f t="shared" si="15"/>
        <v>1000</v>
      </c>
      <c r="F264" s="10">
        <f t="shared" si="15"/>
        <v>1000</v>
      </c>
    </row>
    <row r="265" spans="1:6" ht="30" x14ac:dyDescent="0.25">
      <c r="A265" s="8" t="s">
        <v>69</v>
      </c>
      <c r="B265" s="8" t="s">
        <v>85</v>
      </c>
      <c r="C265" s="8"/>
      <c r="D265" s="11" t="s">
        <v>86</v>
      </c>
      <c r="E265" s="12">
        <f t="shared" si="15"/>
        <v>1000</v>
      </c>
      <c r="F265" s="12">
        <f t="shared" si="15"/>
        <v>1000</v>
      </c>
    </row>
    <row r="266" spans="1:6" ht="45" x14ac:dyDescent="0.25">
      <c r="A266" s="8" t="s">
        <v>69</v>
      </c>
      <c r="B266" s="8" t="s">
        <v>87</v>
      </c>
      <c r="C266" s="8"/>
      <c r="D266" s="11" t="s">
        <v>88</v>
      </c>
      <c r="E266" s="12">
        <f t="shared" si="15"/>
        <v>1000</v>
      </c>
      <c r="F266" s="12">
        <f t="shared" si="15"/>
        <v>1000</v>
      </c>
    </row>
    <row r="267" spans="1:6" x14ac:dyDescent="0.25">
      <c r="A267" s="8" t="s">
        <v>69</v>
      </c>
      <c r="B267" s="8" t="s">
        <v>89</v>
      </c>
      <c r="C267" s="8"/>
      <c r="D267" s="11" t="s">
        <v>90</v>
      </c>
      <c r="E267" s="12">
        <f t="shared" si="15"/>
        <v>1000</v>
      </c>
      <c r="F267" s="12">
        <f t="shared" si="15"/>
        <v>1000</v>
      </c>
    </row>
    <row r="268" spans="1:6" x14ac:dyDescent="0.25">
      <c r="A268" s="8" t="s">
        <v>69</v>
      </c>
      <c r="B268" s="8" t="s">
        <v>89</v>
      </c>
      <c r="C268" s="8" t="s">
        <v>65</v>
      </c>
      <c r="D268" s="13" t="s">
        <v>66</v>
      </c>
      <c r="E268" s="12">
        <v>1000</v>
      </c>
      <c r="F268" s="12">
        <v>1000</v>
      </c>
    </row>
    <row r="269" spans="1:6" x14ac:dyDescent="0.25">
      <c r="A269" s="7"/>
      <c r="B269" s="7"/>
      <c r="C269" s="7"/>
      <c r="D269" s="17" t="s">
        <v>280</v>
      </c>
      <c r="E269" s="10">
        <f>E271</f>
        <v>729437.68</v>
      </c>
      <c r="F269" s="10">
        <f>F271</f>
        <v>729437.68</v>
      </c>
    </row>
    <row r="270" spans="1:6" x14ac:dyDescent="0.25">
      <c r="A270" s="7" t="s">
        <v>52</v>
      </c>
      <c r="B270" s="7"/>
      <c r="C270" s="7"/>
      <c r="D270" s="17" t="s">
        <v>4</v>
      </c>
      <c r="E270" s="10">
        <f t="shared" ref="E270:F273" si="16">E271</f>
        <v>729437.68</v>
      </c>
      <c r="F270" s="10">
        <f t="shared" si="16"/>
        <v>729437.68</v>
      </c>
    </row>
    <row r="271" spans="1:6" ht="29.25" x14ac:dyDescent="0.25">
      <c r="A271" s="7" t="s">
        <v>30</v>
      </c>
      <c r="B271" s="7"/>
      <c r="C271" s="7"/>
      <c r="D271" s="9" t="s">
        <v>25</v>
      </c>
      <c r="E271" s="10">
        <f t="shared" si="16"/>
        <v>729437.68</v>
      </c>
      <c r="F271" s="10">
        <f t="shared" si="16"/>
        <v>729437.68</v>
      </c>
    </row>
    <row r="272" spans="1:6" ht="30" x14ac:dyDescent="0.25">
      <c r="A272" s="8" t="s">
        <v>30</v>
      </c>
      <c r="B272" s="8" t="s">
        <v>85</v>
      </c>
      <c r="C272" s="8"/>
      <c r="D272" s="11" t="s">
        <v>86</v>
      </c>
      <c r="E272" s="12">
        <f t="shared" si="16"/>
        <v>729437.68</v>
      </c>
      <c r="F272" s="12">
        <f t="shared" si="16"/>
        <v>729437.68</v>
      </c>
    </row>
    <row r="273" spans="1:6" ht="45" x14ac:dyDescent="0.25">
      <c r="A273" s="8" t="s">
        <v>30</v>
      </c>
      <c r="B273" s="8" t="s">
        <v>87</v>
      </c>
      <c r="C273" s="8"/>
      <c r="D273" s="11" t="s">
        <v>88</v>
      </c>
      <c r="E273" s="12">
        <f t="shared" si="16"/>
        <v>729437.68</v>
      </c>
      <c r="F273" s="12">
        <f t="shared" si="16"/>
        <v>729437.68</v>
      </c>
    </row>
    <row r="274" spans="1:6" ht="30" x14ac:dyDescent="0.25">
      <c r="A274" s="8" t="s">
        <v>30</v>
      </c>
      <c r="B274" s="8" t="s">
        <v>102</v>
      </c>
      <c r="C274" s="8"/>
      <c r="D274" s="11" t="s">
        <v>103</v>
      </c>
      <c r="E274" s="12">
        <f>E275+E276</f>
        <v>729437.68</v>
      </c>
      <c r="F274" s="12">
        <f>F275+F276</f>
        <v>729437.68</v>
      </c>
    </row>
    <row r="275" spans="1:6" ht="60" x14ac:dyDescent="0.25">
      <c r="A275" s="8" t="s">
        <v>30</v>
      </c>
      <c r="B275" s="8" t="s">
        <v>102</v>
      </c>
      <c r="C275" s="8" t="s">
        <v>61</v>
      </c>
      <c r="D275" s="13" t="s">
        <v>62</v>
      </c>
      <c r="E275" s="12">
        <f>624355.63+103317.05</f>
        <v>727672.68</v>
      </c>
      <c r="F275" s="12">
        <f>624355.63+103317.05</f>
        <v>727672.68</v>
      </c>
    </row>
    <row r="276" spans="1:6" ht="30" x14ac:dyDescent="0.25">
      <c r="A276" s="8" t="s">
        <v>30</v>
      </c>
      <c r="B276" s="8" t="s">
        <v>102</v>
      </c>
      <c r="C276" s="8" t="s">
        <v>63</v>
      </c>
      <c r="D276" s="13" t="s">
        <v>64</v>
      </c>
      <c r="E276" s="12">
        <v>1765</v>
      </c>
      <c r="F276" s="12">
        <v>1765</v>
      </c>
    </row>
    <row r="277" spans="1:6" x14ac:dyDescent="0.25">
      <c r="A277" s="7"/>
      <c r="B277" s="7"/>
      <c r="C277" s="7"/>
      <c r="D277" s="9" t="s">
        <v>281</v>
      </c>
      <c r="E277" s="10">
        <f t="shared" ref="E277:F279" si="17">E278</f>
        <v>1653093.8900000001</v>
      </c>
      <c r="F277" s="10">
        <f t="shared" si="17"/>
        <v>1653093.8900000001</v>
      </c>
    </row>
    <row r="278" spans="1:6" x14ac:dyDescent="0.25">
      <c r="A278" s="7" t="s">
        <v>52</v>
      </c>
      <c r="B278" s="7"/>
      <c r="C278" s="7"/>
      <c r="D278" s="9" t="s">
        <v>4</v>
      </c>
      <c r="E278" s="10">
        <f t="shared" si="17"/>
        <v>1653093.8900000001</v>
      </c>
      <c r="F278" s="10">
        <f t="shared" si="17"/>
        <v>1653093.8900000001</v>
      </c>
    </row>
    <row r="279" spans="1:6" ht="29.25" x14ac:dyDescent="0.25">
      <c r="A279" s="7" t="s">
        <v>30</v>
      </c>
      <c r="B279" s="7"/>
      <c r="C279" s="7"/>
      <c r="D279" s="9" t="s">
        <v>25</v>
      </c>
      <c r="E279" s="10">
        <f t="shared" si="17"/>
        <v>1653093.8900000001</v>
      </c>
      <c r="F279" s="10">
        <f t="shared" si="17"/>
        <v>1653093.8900000001</v>
      </c>
    </row>
    <row r="280" spans="1:6" ht="30" x14ac:dyDescent="0.25">
      <c r="A280" s="8" t="s">
        <v>30</v>
      </c>
      <c r="B280" s="8" t="s">
        <v>85</v>
      </c>
      <c r="C280" s="8"/>
      <c r="D280" s="11" t="s">
        <v>86</v>
      </c>
      <c r="E280" s="12">
        <f>E281</f>
        <v>1653093.8900000001</v>
      </c>
      <c r="F280" s="12">
        <f>F281</f>
        <v>1653093.8900000001</v>
      </c>
    </row>
    <row r="281" spans="1:6" ht="45" x14ac:dyDescent="0.25">
      <c r="A281" s="8" t="s">
        <v>30</v>
      </c>
      <c r="B281" s="8" t="s">
        <v>87</v>
      </c>
      <c r="C281" s="8"/>
      <c r="D281" s="11" t="s">
        <v>88</v>
      </c>
      <c r="E281" s="12">
        <f>E282</f>
        <v>1653093.8900000001</v>
      </c>
      <c r="F281" s="12">
        <f>F282</f>
        <v>1653093.8900000001</v>
      </c>
    </row>
    <row r="282" spans="1:6" ht="30" x14ac:dyDescent="0.25">
      <c r="A282" s="8" t="s">
        <v>30</v>
      </c>
      <c r="B282" s="8" t="s">
        <v>102</v>
      </c>
      <c r="C282" s="8"/>
      <c r="D282" s="11" t="s">
        <v>103</v>
      </c>
      <c r="E282" s="12">
        <f>E283+E284</f>
        <v>1653093.8900000001</v>
      </c>
      <c r="F282" s="12">
        <f>F283+F284</f>
        <v>1653093.8900000001</v>
      </c>
    </row>
    <row r="283" spans="1:6" ht="60" x14ac:dyDescent="0.25">
      <c r="A283" s="8" t="s">
        <v>30</v>
      </c>
      <c r="B283" s="8" t="s">
        <v>102</v>
      </c>
      <c r="C283" s="8" t="s">
        <v>61</v>
      </c>
      <c r="D283" s="13" t="s">
        <v>62</v>
      </c>
      <c r="E283" s="12">
        <f>1315803.36+156700.53</f>
        <v>1472503.8900000001</v>
      </c>
      <c r="F283" s="12">
        <f>1315803.36+156700.53</f>
        <v>1472503.8900000001</v>
      </c>
    </row>
    <row r="284" spans="1:6" ht="30" x14ac:dyDescent="0.25">
      <c r="A284" s="8" t="s">
        <v>30</v>
      </c>
      <c r="B284" s="8" t="s">
        <v>102</v>
      </c>
      <c r="C284" s="8" t="s">
        <v>63</v>
      </c>
      <c r="D284" s="13" t="s">
        <v>64</v>
      </c>
      <c r="E284" s="12">
        <f>178335+2255</f>
        <v>180590</v>
      </c>
      <c r="F284" s="12">
        <f>178335+2255</f>
        <v>180590</v>
      </c>
    </row>
  </sheetData>
  <mergeCells count="8">
    <mergeCell ref="A9:D9"/>
    <mergeCell ref="D7:E7"/>
    <mergeCell ref="D2:F2"/>
    <mergeCell ref="D3:F3"/>
    <mergeCell ref="D4:F4"/>
    <mergeCell ref="D5:F5"/>
    <mergeCell ref="D6:F6"/>
    <mergeCell ref="A8:F8"/>
  </mergeCells>
  <pageMargins left="0.70866141732283472" right="0.47244094488188981" top="0.74803149606299213" bottom="0.47244094488188981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Финотдел</cp:lastModifiedBy>
  <cp:lastPrinted>2016-06-06T05:08:38Z</cp:lastPrinted>
  <dcterms:created xsi:type="dcterms:W3CDTF">2009-01-13T08:45:33Z</dcterms:created>
  <dcterms:modified xsi:type="dcterms:W3CDTF">2016-06-06T05:11:43Z</dcterms:modified>
</cp:coreProperties>
</file>